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C:\Users\PEAN0VW\Downloads\"/>
    </mc:Choice>
  </mc:AlternateContent>
  <xr:revisionPtr revIDLastSave="0" documentId="8_{F1C6F07C-5CDA-4405-AEAA-007EFE4B7F0A}"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3510" yWindow="3510" windowWidth="21600" windowHeight="11385" tabRatio="684" activeTab="4"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c r="E58" i="2"/>
  <c r="G59" i="2" l="1"/>
  <c r="C5" i="32" s="1"/>
  <c r="E59" i="2"/>
  <c r="C5" i="9" s="1"/>
  <c r="S37" i="2"/>
  <c r="R37" i="2"/>
  <c r="Q37" i="2"/>
  <c r="P37" i="2"/>
  <c r="O37" i="2"/>
  <c r="N37" i="2"/>
  <c r="M37" i="2"/>
  <c r="L37" i="2"/>
  <c r="K37" i="2"/>
  <c r="J37" i="2"/>
  <c r="I37" i="2"/>
  <c r="H37" i="2"/>
  <c r="G37" i="2"/>
  <c r="F37" i="2"/>
  <c r="E37" i="2"/>
  <c r="S58" i="2"/>
  <c r="Q58" i="2"/>
  <c r="I58" i="2"/>
  <c r="M58" i="2"/>
  <c r="O58" i="2"/>
  <c r="J58" i="2"/>
  <c r="R58" i="2"/>
  <c r="F58" i="2"/>
  <c r="L58" i="2"/>
  <c r="H58" i="2"/>
  <c r="N58" i="2"/>
  <c r="P58" i="2"/>
  <c r="K58" i="2"/>
  <c r="S59" i="2" l="1"/>
  <c r="C5" i="44" s="1"/>
  <c r="R59" i="2"/>
  <c r="C5" i="43" s="1"/>
  <c r="P59" i="2"/>
  <c r="C5" i="41" s="1"/>
  <c r="O59" i="2"/>
  <c r="C5" i="40" s="1"/>
  <c r="I59" i="2"/>
  <c r="C5" i="34" s="1"/>
  <c r="N59" i="2"/>
  <c r="C5" i="39" s="1"/>
  <c r="K59" i="2"/>
  <c r="C5" i="36" s="1"/>
  <c r="L59" i="2"/>
  <c r="C5" i="37" s="1"/>
  <c r="Q59" i="2"/>
  <c r="C5" i="42" s="1"/>
  <c r="J59" i="2"/>
  <c r="C5" i="35" s="1"/>
  <c r="M59" i="2"/>
  <c r="C5" i="38" s="1"/>
  <c r="H59" i="2"/>
  <c r="C5" i="33" s="1"/>
  <c r="F59" i="2"/>
  <c r="C5" i="31" s="1"/>
  <c r="C3" i="9"/>
  <c r="S14" i="2" l="1"/>
  <c r="R14" i="2"/>
  <c r="Q14" i="2"/>
  <c r="P14" i="2"/>
  <c r="O14" i="2"/>
  <c r="N14" i="2"/>
  <c r="M14" i="2"/>
  <c r="L14" i="2"/>
  <c r="K14" i="2"/>
  <c r="J14" i="2"/>
  <c r="I14" i="2"/>
  <c r="G14" i="2"/>
  <c r="E14" i="2"/>
  <c r="E4" i="2"/>
</calcChain>
</file>

<file path=xl/sharedStrings.xml><?xml version="1.0" encoding="utf-8"?>
<sst xmlns="http://schemas.openxmlformats.org/spreadsheetml/2006/main" count="4091" uniqueCount="537">
  <si>
    <t>#</t>
  </si>
  <si>
    <t>Item</t>
  </si>
  <si>
    <t>Free text</t>
  </si>
  <si>
    <t>Enter the date on which this document is being submitted to CMS.</t>
  </si>
  <si>
    <t>Instructions</t>
  </si>
  <si>
    <t>Item Instructions</t>
  </si>
  <si>
    <t>State or territory</t>
  </si>
  <si>
    <t>Date of report submission</t>
  </si>
  <si>
    <t>Plan name</t>
  </si>
  <si>
    <t>Alabama</t>
  </si>
  <si>
    <t>Alaska</t>
  </si>
  <si>
    <t>Arizona</t>
  </si>
  <si>
    <t>Arkansas</t>
  </si>
  <si>
    <t>California</t>
  </si>
  <si>
    <t>Colorado</t>
  </si>
  <si>
    <t>Connecticut</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</si>
  <si>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</si>
  <si>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</si>
  <si>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</si>
  <si>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</si>
  <si>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</si>
  <si>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</si>
  <si>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</si>
  <si>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</si>
  <si>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</si>
  <si>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</si>
  <si>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</si>
  <si>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</si>
  <si>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</si>
  <si>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</si>
  <si>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</si>
  <si>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</si>
  <si>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</si>
  <si>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</si>
  <si>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</si>
  <si>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</si>
  <si>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</si>
  <si>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</si>
  <si>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</si>
  <si>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</si>
  <si>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</si>
  <si>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</si>
  <si>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</si>
  <si>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</si>
  <si>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</si>
  <si>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</si>
  <si>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</si>
  <si>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</si>
  <si>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</si>
  <si>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</si>
  <si>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</si>
  <si>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</si>
  <si>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</si>
  <si>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</si>
  <si>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</si>
  <si>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</si>
  <si>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</si>
  <si>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</si>
  <si>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</si>
  <si>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Organization</t>
  </si>
  <si>
    <t>Contact name</t>
  </si>
  <si>
    <t>Contact email address</t>
  </si>
  <si>
    <t>Plan Provider Roster Review</t>
  </si>
  <si>
    <t>EVV Data Analysis</t>
  </si>
  <si>
    <t>Review of Grievances Related to Access</t>
  </si>
  <si>
    <t>Analysis methods</t>
  </si>
  <si>
    <t>Geomapping</t>
  </si>
  <si>
    <t>Encounter Data Analysis</t>
  </si>
  <si>
    <t>Other (Specify)</t>
  </si>
  <si>
    <t>Data Format</t>
  </si>
  <si>
    <t>Inputting information</t>
  </si>
  <si>
    <t>Enter the name of the individual(s) filling out this document.</t>
  </si>
  <si>
    <t>Enter the email address(es) of the individual(s) filling out this document.</t>
  </si>
  <si>
    <t>Reporting period start date</t>
  </si>
  <si>
    <t>Reporting period end date</t>
  </si>
  <si>
    <t>Date (MM/DD/YYYY)</t>
  </si>
  <si>
    <t>LTSS</t>
  </si>
  <si>
    <t>Secret Shopper Calls: Network Participation</t>
  </si>
  <si>
    <t>Secret Shopper Calls: Appointment Availability</t>
  </si>
  <si>
    <t>Adult primary care</t>
  </si>
  <si>
    <t>Pediatric primary care</t>
  </si>
  <si>
    <t>Adult behavioral health</t>
  </si>
  <si>
    <t>Pediatric behavioral health</t>
  </si>
  <si>
    <t>Adult specialist</t>
  </si>
  <si>
    <t>Pediatric specialist</t>
  </si>
  <si>
    <t>Hospital</t>
  </si>
  <si>
    <t>Pharmacy</t>
  </si>
  <si>
    <t>Pediatric dental</t>
  </si>
  <si>
    <t>OB/GYN</t>
  </si>
  <si>
    <t>Plan type included in program</t>
  </si>
  <si>
    <t>Provider type</t>
  </si>
  <si>
    <t xml:space="preserve">Applicable region(s) </t>
  </si>
  <si>
    <t>Population</t>
  </si>
  <si>
    <t>Standard type</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</si>
  <si>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</si>
  <si>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</si>
  <si>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</si>
  <si>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</si>
  <si>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</si>
  <si>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</si>
  <si>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</si>
  <si>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</si>
  <si>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</si>
  <si>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</si>
  <si>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</si>
  <si>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</si>
  <si>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</si>
  <si>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</si>
  <si>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</si>
  <si>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</si>
  <si>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</si>
  <si>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</si>
  <si>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</si>
  <si>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</si>
  <si>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</si>
  <si>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</si>
  <si>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</si>
  <si>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</si>
  <si>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</si>
  <si>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</si>
  <si>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</si>
  <si>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</si>
  <si>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</si>
  <si>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</si>
  <si>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</si>
  <si>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</si>
  <si>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</si>
  <si>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</si>
  <si>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</si>
  <si>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</si>
  <si>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</si>
  <si>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</si>
  <si>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</si>
  <si>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</si>
  <si>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Describe the standard (for example, 60 miles maximum distance to travel to an appointment).</t>
  </si>
  <si>
    <t>Enter the provider type that the standard applies to.</t>
  </si>
  <si>
    <t xml:space="preserve">Enter the population that the standard applies to. </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</si>
  <si>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</si>
  <si>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</si>
  <si>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</si>
  <si>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</si>
  <si>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</si>
  <si>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</si>
  <si>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</si>
  <si>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</si>
  <si>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</si>
  <si>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</si>
  <si>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</si>
  <si>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</si>
  <si>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</si>
  <si>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</si>
  <si>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</si>
  <si>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</si>
  <si>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</si>
  <si>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</si>
  <si>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</si>
  <si>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</si>
  <si>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</si>
  <si>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</si>
  <si>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</si>
  <si>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</si>
  <si>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</si>
  <si>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</si>
  <si>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</si>
  <si>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</si>
  <si>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</si>
  <si>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</si>
  <si>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</si>
  <si>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</si>
  <si>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</si>
  <si>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</si>
  <si>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</si>
  <si>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</si>
  <si>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</si>
  <si>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</si>
  <si>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</si>
  <si>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</si>
  <si>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</si>
  <si>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</si>
  <si>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</si>
  <si>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</si>
  <si>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</si>
  <si>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</si>
  <si>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</si>
  <si>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</si>
  <si>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</si>
  <si>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</si>
  <si>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</si>
  <si>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</si>
  <si>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</si>
  <si>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</si>
  <si>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</si>
  <si>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</si>
  <si>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</si>
  <si>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</si>
  <si>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</si>
  <si>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</si>
  <si>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Maximum time to travel</t>
  </si>
  <si>
    <t>Urban</t>
  </si>
  <si>
    <t xml:space="preserve">Adult </t>
  </si>
  <si>
    <t>Maximum distance to travel</t>
  </si>
  <si>
    <t>Rural</t>
  </si>
  <si>
    <t>Pediatric</t>
  </si>
  <si>
    <t>Monthly</t>
  </si>
  <si>
    <t>Weekly</t>
  </si>
  <si>
    <t>Maximum time or distance</t>
  </si>
  <si>
    <t>Adult and pediatric</t>
  </si>
  <si>
    <t>Quarterly</t>
  </si>
  <si>
    <t>Bi-weekly</t>
  </si>
  <si>
    <t>Ease of getting an appointment timely</t>
  </si>
  <si>
    <t>MLTSS</t>
  </si>
  <si>
    <t>Other (free text, specify)</t>
  </si>
  <si>
    <t>Appointment wait time</t>
  </si>
  <si>
    <t>Hours of operation</t>
  </si>
  <si>
    <t>Provider to enrollee ratios</t>
  </si>
  <si>
    <t>Service fulfillment</t>
  </si>
  <si>
    <t>Enter the region that the standard applies to.</t>
  </si>
  <si>
    <t xml:space="preserve">Frequency of analysis </t>
  </si>
  <si>
    <t>Drop down values</t>
  </si>
  <si>
    <t>Frequency</t>
  </si>
  <si>
    <t>Bi-monthly</t>
  </si>
  <si>
    <t>Semi-annually</t>
  </si>
  <si>
    <t>Standard description</t>
  </si>
  <si>
    <t>Enter the standard type for each standard used in the program.</t>
  </si>
  <si>
    <t>Enter the state or territory represented in this document.</t>
  </si>
  <si>
    <t>Applicable region(s)</t>
  </si>
  <si>
    <t>Program name</t>
  </si>
  <si>
    <t xml:space="preserve">(none) </t>
  </si>
  <si>
    <t>(header/blank cell)</t>
  </si>
  <si>
    <t xml:space="preserve">Input state-level data in this column </t>
  </si>
  <si>
    <t xml:space="preserve">State </t>
  </si>
  <si>
    <t>Dist. of Col.</t>
  </si>
  <si>
    <t>Set values (select one)</t>
  </si>
  <si>
    <t>Input program-level data in these column unless specified in the item instructions &gt;&gt;</t>
  </si>
  <si>
    <t>C. Plan-level compliance data</t>
  </si>
  <si>
    <t>Monitoring methods</t>
  </si>
  <si>
    <t xml:space="preserve">Program summary </t>
  </si>
  <si>
    <t>II. Program-level standards, monitoring methods, and plan compliance</t>
  </si>
  <si>
    <t xml:space="preserve">The formulas below are used to populate the service menu on each program tab: </t>
  </si>
  <si>
    <t>ID selected services:</t>
  </si>
  <si>
    <t xml:space="preserve">Join: </t>
  </si>
  <si>
    <t>Remove commas:</t>
  </si>
  <si>
    <t>A. Access and network adequacy standards required for plans participating in the program</t>
  </si>
  <si>
    <t>Secret Shopper: Network Participation</t>
  </si>
  <si>
    <t>Secret Shopper: Appointment Availability</t>
  </si>
  <si>
    <t xml:space="preserve">Assurance of plan compliance </t>
  </si>
  <si>
    <t>Tab topic:</t>
  </si>
  <si>
    <t>I_State&amp;Prog_Info</t>
  </si>
  <si>
    <t>II_Prog_X</t>
  </si>
  <si>
    <t>Number of tabs available:</t>
  </si>
  <si>
    <t>Tab name:</t>
  </si>
  <si>
    <t>I. State and program information</t>
  </si>
  <si>
    <t>I.A.1</t>
  </si>
  <si>
    <t>I.A.2</t>
  </si>
  <si>
    <t>I.A.3</t>
  </si>
  <si>
    <t>I.A.4</t>
  </si>
  <si>
    <t>I.B.1</t>
  </si>
  <si>
    <t>I.B.3.a</t>
  </si>
  <si>
    <t>I.B.3.b</t>
  </si>
  <si>
    <t>I.B.3.c</t>
  </si>
  <si>
    <t>I.B.3.d</t>
  </si>
  <si>
    <t>I.B.3.e</t>
  </si>
  <si>
    <t>I.B.3.f</t>
  </si>
  <si>
    <t>I.B.3.g</t>
  </si>
  <si>
    <t>I.B.3.h</t>
  </si>
  <si>
    <t>I.B.3.i</t>
  </si>
  <si>
    <t>I.B.3.j</t>
  </si>
  <si>
    <t>I.B.3.k</t>
  </si>
  <si>
    <t>I.B.3.l</t>
  </si>
  <si>
    <t>I.C.1</t>
  </si>
  <si>
    <t>I.C.2</t>
  </si>
  <si>
    <t>Separate analysis document</t>
  </si>
  <si>
    <t>Separate results document</t>
  </si>
  <si>
    <t>II.A.1</t>
  </si>
  <si>
    <t>II.A.2</t>
  </si>
  <si>
    <t>II.A.3</t>
  </si>
  <si>
    <t>II.A.4</t>
  </si>
  <si>
    <t>II.A.5</t>
  </si>
  <si>
    <t>Yes, compliance results are contained in a separate document</t>
  </si>
  <si>
    <t>No, compliance results are not contained in a separate document</t>
  </si>
  <si>
    <t>II.B.1</t>
  </si>
  <si>
    <t>II.B.2</t>
  </si>
  <si>
    <t>II.B.3</t>
  </si>
  <si>
    <t>II.C.2.a</t>
  </si>
  <si>
    <t>II.C.2.b</t>
  </si>
  <si>
    <t>II.C.2.c</t>
  </si>
  <si>
    <t>II.C.3.a</t>
  </si>
  <si>
    <t>II.C.3.b</t>
  </si>
  <si>
    <t>II.C.3.c</t>
  </si>
  <si>
    <t>Set values (select one) or use free text for "other" response</t>
  </si>
  <si>
    <t>B. Analyses that the state uses to monitor compliance with access and network adequacy standards reported in Section A</t>
  </si>
  <si>
    <t>Services</t>
  </si>
  <si>
    <t>Covered</t>
  </si>
  <si>
    <t>Not covered</t>
  </si>
  <si>
    <r>
      <t>I. State and program</t>
    </r>
    <r>
      <rPr>
        <sz val="11"/>
        <rFont val="Arial"/>
        <family val="2"/>
      </rPr>
      <t>-level</t>
    </r>
    <r>
      <rPr>
        <sz val="11"/>
        <color theme="1"/>
        <rFont val="Arial"/>
        <family val="2"/>
      </rPr>
      <t xml:space="preserve"> information</t>
    </r>
  </si>
  <si>
    <r>
      <t>II. Program-level standards, monitoring methods, and pl</t>
    </r>
    <r>
      <rPr>
        <sz val="11"/>
        <rFont val="Arial"/>
        <family val="2"/>
      </rPr>
      <t xml:space="preserve">an-level </t>
    </r>
    <r>
      <rPr>
        <sz val="11"/>
        <color theme="1"/>
        <rFont val="Arial"/>
        <family val="2"/>
      </rPr>
      <t>compliance</t>
    </r>
  </si>
  <si>
    <t>Statutory authority</t>
  </si>
  <si>
    <t xml:space="preserve">Indicate whether the program covers pediatric primary care providers. </t>
  </si>
  <si>
    <t xml:space="preserve">Indicate whether the program covers Ob/Gyn providers. </t>
  </si>
  <si>
    <t xml:space="preserve">Indicate whether the program covers adult behavioral health providers. </t>
  </si>
  <si>
    <t xml:space="preserve">Indicate whether the program covers pediatric behavioral health providers. </t>
  </si>
  <si>
    <t xml:space="preserve">Indicate whether the program covers adult specialist providers. </t>
  </si>
  <si>
    <t xml:space="preserve">Indicate whether the program covers pediatric specialist providers. </t>
  </si>
  <si>
    <t xml:space="preserve">Indicate whether the program covers hospital providers. </t>
  </si>
  <si>
    <t xml:space="preserve">Indicate whether the program covers pharmacy providers. </t>
  </si>
  <si>
    <t xml:space="preserve">Indicate whether the program covers pediatric dental providers. </t>
  </si>
  <si>
    <t xml:space="preserve">Indicate whether the program covers long-term services and supports (LTSS) providers.  </t>
  </si>
  <si>
    <t>Reporting scenario</t>
  </si>
  <si>
    <t>Scenario 1: New contract</t>
  </si>
  <si>
    <t xml:space="preserve">Set values (select one) </t>
  </si>
  <si>
    <t>Used for all plans</t>
  </si>
  <si>
    <t>Not used for any plans</t>
  </si>
  <si>
    <t>Scenario 2: Annual report</t>
  </si>
  <si>
    <t>Indicate whether the program covers adult primary care providers.</t>
  </si>
  <si>
    <t>Other (optional field for the state)</t>
  </si>
  <si>
    <t>Free text (optional field for the state)</t>
  </si>
  <si>
    <t>Analysis and results in separate documents</t>
  </si>
  <si>
    <t>Plan type included in program contracts</t>
  </si>
  <si>
    <t>Provider types covered in program contracts</t>
  </si>
  <si>
    <t>Analysis and results in separate document</t>
  </si>
  <si>
    <t>Provider type covered by standard</t>
  </si>
  <si>
    <t>Population covered by standard</t>
  </si>
  <si>
    <t xml:space="preserve">States should use this section of the tab to report each standard included in managed care program contracts; report each unique standard in columns E - CZ. 
</t>
  </si>
  <si>
    <t xml:space="preserve">Plan-specific analysis </t>
  </si>
  <si>
    <t>Suburban</t>
  </si>
  <si>
    <t>Frontier</t>
  </si>
  <si>
    <t>Statewide</t>
  </si>
  <si>
    <t xml:space="preserve">For each program, enter the start date of the reporting period for the analysis and compliance information entered into this report. </t>
  </si>
  <si>
    <t>Used for some but not all plans</t>
  </si>
  <si>
    <t>A. State information and reporting scenario</t>
  </si>
  <si>
    <t>I.A.5</t>
  </si>
  <si>
    <t>B. Program information</t>
  </si>
  <si>
    <t>I.B.2</t>
  </si>
  <si>
    <t>I.B.3</t>
  </si>
  <si>
    <t>I.B.4</t>
  </si>
  <si>
    <t>I.B.5</t>
  </si>
  <si>
    <t>I.B.6.a</t>
  </si>
  <si>
    <t>I.B.6.b</t>
  </si>
  <si>
    <t>I.B.6.c</t>
  </si>
  <si>
    <t>I.B.6.d</t>
  </si>
  <si>
    <t>I.B.6.e</t>
  </si>
  <si>
    <t>I.B.6.f</t>
  </si>
  <si>
    <t>I.B.6.g</t>
  </si>
  <si>
    <t>I.B.6.h</t>
  </si>
  <si>
    <t>I.B.6.i</t>
  </si>
  <si>
    <t>I.B.6.j</t>
  </si>
  <si>
    <t>I.B.6.k</t>
  </si>
  <si>
    <t>I.B.6.l</t>
  </si>
  <si>
    <t>C. Separate analysis and results documents</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</si>
  <si>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</si>
  <si>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Indicate (1) any notes for items I.B.6.a - k and/or (2) other provider types relevant to the state's network adequacy standards (42 C.F.R. § 438.68) or availability standards (42 C.F.R. § 438.206) covered under the program not listed in items I.B.6.a - k.</t>
  </si>
  <si>
    <t xml:space="preserve">States should use this section of the tab to report on the analyses that the state uses to assess plan compliance with the state's 42 C.F.R. § 438.68 and 42 C.F.R. § 438.206 standards; report on each analysis in columns E - L. </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</si>
  <si>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</si>
  <si>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Assurance of plan compliance with 42 C.F.R. § 438.68</t>
  </si>
  <si>
    <t>Description of results: 42 C.F.R. § 438.68</t>
  </si>
  <si>
    <t>Assurance of compliance with 42 C.F.R. § 438.206</t>
  </si>
  <si>
    <t>Description of results: 42 C.F.R. § 438.206</t>
  </si>
  <si>
    <t xml:space="preserve">States should use this section of the tab to report on plan compliance with the state's 42 C.F.R. § 438.68 and 42 C.F.R. § 438.206 standards; report on each plan in columns E - AR. </t>
  </si>
  <si>
    <t>I.A.6</t>
  </si>
  <si>
    <t>Yes, the plan complies based on all analyses</t>
  </si>
  <si>
    <t xml:space="preserve">No, the plan does not comply based on all analyses </t>
  </si>
  <si>
    <t>II.C.2.d</t>
  </si>
  <si>
    <t>II.C.1.a</t>
  </si>
  <si>
    <t>Describe any network adequacy standard exceptions that the state has granted to the plan under 42 C.F.R. § 438.68(d). If there are no exceptions, write "None."</t>
  </si>
  <si>
    <t>Name of analysis and results documents</t>
  </si>
  <si>
    <t>Date of analysis and results documents</t>
  </si>
  <si>
    <t>Page/section references in analysis and results documents</t>
  </si>
  <si>
    <t>I.C.3</t>
  </si>
  <si>
    <t>I.C.4</t>
  </si>
  <si>
    <t>Exceptions granted under 42 C.F.R. § 438.68(d)</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</si>
  <si>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</si>
  <si>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</si>
  <si>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Scenario 3: Significant change - services</t>
  </si>
  <si>
    <t>Scenario 3: Significant change - benefits</t>
  </si>
  <si>
    <t>Scenario 3: Significant change - geographic service area</t>
  </si>
  <si>
    <t>Scenario 3: Significant change - composition of provider network</t>
  </si>
  <si>
    <t>Scenario 3: Significant change - payments to provider network</t>
  </si>
  <si>
    <t>Scenario 3: Significant change - enrollment of new population</t>
  </si>
  <si>
    <t xml:space="preserve">Reporting scenario - other </t>
  </si>
  <si>
    <t>II.C.2.e</t>
  </si>
  <si>
    <t>II.C.3.d</t>
  </si>
  <si>
    <t>For each program, enter the end date of the reporting period for the analysis and compliance information entered into this report.</t>
  </si>
  <si>
    <t>Reassessment for plan deficiencies: 42 C.F.R. § 438.68</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</si>
  <si>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</si>
  <si>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Reassessment for plan deficiencies: 42 C.F.R. § 438.206</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</si>
  <si>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</si>
  <si>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Indicate how frequently the state analyzes plan compliance with 42 C.F.R. § 438.68 and/or 42 C.F.R. § 438.206 for the program being reported on in this tab using the methods listed in columns E-L. If the state does not use the method, select "Not used for any plans".</t>
  </si>
  <si>
    <t>If the state is submitting this form to CMS for any reason other than those specified in I.A.5, explain the reason.</t>
  </si>
  <si>
    <t>II.C.2.f</t>
  </si>
  <si>
    <t>Plan deficiencies: 42 C.F.R. § 438.68 (Part 1)</t>
  </si>
  <si>
    <t>Plan deficiencies: 42 C.F.R. § 438.68 (Part 2)</t>
  </si>
  <si>
    <t>II.C.3.e</t>
  </si>
  <si>
    <t>Plan deficiencies: 42 C.F.R. § 438.206 (Part 1)</t>
  </si>
  <si>
    <t>Plan deficiencies: 42 C.F.R. § 438.206 (Part 2)</t>
  </si>
  <si>
    <t>Minimum # of network providers</t>
  </si>
  <si>
    <t>In columns E - AR, enter the names of the plans that contract with the state for the managed care program identified above.</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</si>
  <si>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</si>
  <si>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</si>
  <si>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</si>
  <si>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Values in the box below auto-populate from the "I_State&amp;Prog_Info" tab.</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</si>
  <si>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</si>
  <si>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 xml:space="preserve">If the state identified any plan deficiencies in II.C.2.c, indicate when the state will reassess the plan's network to determine whether the plan has remediated those deficiencies. </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</si>
  <si>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</si>
  <si>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 xml:space="preserve">If the state identified any plan deficiencies in II.C.3.c, indicate when the state will reassess the plan's availability of services to determine whether the plan has remediated those deficiencies. </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</si>
  <si>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</si>
  <si>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</si>
  <si>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Large metro</t>
  </si>
  <si>
    <t>Metro</t>
  </si>
  <si>
    <t>Micro</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</si>
  <si>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</si>
  <si>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</si>
  <si>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</si>
  <si>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</si>
  <si>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If the state indicated that analysis methods and results are contained in a separate document(s) for any program in columns E-S, indicate the name of the document(s). If analysis methods and results are not contained in a separate document(s), write "N/A."</t>
  </si>
  <si>
    <t>If the state indicated that analysis methods and results are contained in a separate document(s) for any program in columns E-S, indicate the date of the document(s). If analysis methods and results are not contained in a separate document(s), write "N/A."</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</si>
  <si>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</si>
  <si>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</si>
  <si>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</si>
  <si>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Yes, analysis methods and results are contained in a separate document(s)</t>
  </si>
  <si>
    <t>No, analysis methods and results are not contained in a separate document(s)</t>
  </si>
  <si>
    <t>Plan Provider Directory Review</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</si>
  <si>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</si>
  <si>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</si>
  <si>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</si>
  <si>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Name of analysis and results document</t>
  </si>
  <si>
    <t>Date of analysis and results document</t>
  </si>
  <si>
    <t>States should use this section of the tab to report their contact information, date of report submission, and reporting scenario.</t>
  </si>
  <si>
    <t xml:space="preserve">States should use this section of the tab to report information on applicable managed care programs under the scenario selected in I.A.5, including reporting periods and providers covered under the programs.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</si>
  <si>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</si>
  <si>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 xml:space="preserve">States should use this section of the tab to report on separate documents submitted with this form that contain the state's analysis and results information requested in tabs "II_Prog_X". </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</si>
  <si>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</si>
  <si>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Indicate the managed care plan type (MCO, PIHP, PAHP, or MMP) that contracts with the state in each program.</t>
  </si>
  <si>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</si>
  <si>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</si>
  <si>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</si>
  <si>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</si>
  <si>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</si>
  <si>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Plan type</t>
  </si>
  <si>
    <t>MCO</t>
  </si>
  <si>
    <t>PIHP</t>
  </si>
  <si>
    <t>PAHP</t>
  </si>
  <si>
    <t>MMP</t>
  </si>
  <si>
    <t>blank row</t>
  </si>
  <si>
    <t>End of worksheet</t>
  </si>
  <si>
    <t>end of table</t>
  </si>
  <si>
    <t xml:space="preserve">Please submit the completed form through an online portal that will be made available. Questions about this form may be directed to </t>
  </si>
  <si>
    <t>ManagedCareTA@mathematica-mpr.com.</t>
  </si>
  <si>
    <t>Input program-level data in beige cells in columns for Program 1 through Program 15&gt;&gt;</t>
  </si>
  <si>
    <t>End of table</t>
  </si>
  <si>
    <t>Input program-level data in columns for Standard 1 through Standard 100&gt;&gt;</t>
  </si>
  <si>
    <t>Input plan-level data in columns for Plan 1 through Plan 40 &gt;&gt;</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</si>
  <si>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</si>
  <si>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Jay Carver</t>
  </si>
  <si>
    <t>donel.j.carver@dss.mo.gov</t>
  </si>
  <si>
    <t>Home State Health</t>
  </si>
  <si>
    <t>Healthy Blue</t>
  </si>
  <si>
    <t>UnitedHealthcare</t>
  </si>
  <si>
    <t>25 miles maximun distance to travel to an appointment</t>
  </si>
  <si>
    <t>15 miles maximun distance to travel to an appointment</t>
  </si>
  <si>
    <t>30 miles maximun distance to travel to an appointment</t>
  </si>
  <si>
    <t>10 miles maximun distance to travel to an appointment.</t>
  </si>
  <si>
    <t>20 miles maximun distance to travel to an appointment</t>
  </si>
  <si>
    <t>50 miles maximun distance to travel to an appointment</t>
  </si>
  <si>
    <t>100 miles maximun distance to travel to an appointment</t>
  </si>
  <si>
    <t>60 miles maximun distance to travel to an appointment</t>
  </si>
  <si>
    <t>40 miles maximun distance to travel to an appointment</t>
  </si>
  <si>
    <t>80 miles maximun distance to travel to an appointment</t>
  </si>
  <si>
    <t>22 miles maximun distance to travel to an appointment</t>
  </si>
  <si>
    <t>45 miles maximun distance to travel to an appointment</t>
  </si>
  <si>
    <t>90 miles maximun distance to travel to an appointment</t>
  </si>
  <si>
    <t>10 miles maximun distance to travel to an appointment</t>
  </si>
  <si>
    <t>Annually</t>
  </si>
  <si>
    <t>N/A</t>
  </si>
  <si>
    <t>Primary Care</t>
  </si>
  <si>
    <t>Vision/Primary Eye Care</t>
  </si>
  <si>
    <t>Vision/ Primary Eye Care</t>
  </si>
  <si>
    <t>Audiology</t>
  </si>
  <si>
    <t>Speech Therapy</t>
  </si>
  <si>
    <t>Occupational Therapy</t>
  </si>
  <si>
    <t>Physical Therapy</t>
  </si>
  <si>
    <t>General Surgery</t>
  </si>
  <si>
    <t>Psychiatrist - Adult</t>
  </si>
  <si>
    <t>Psychiatrist - Adolescent</t>
  </si>
  <si>
    <t>Psychologists/Other Therapists</t>
  </si>
  <si>
    <t>Chiropractic</t>
  </si>
  <si>
    <t>Inpatient Mental Health</t>
  </si>
  <si>
    <t>75 miles maximun distance to travel to an appointment</t>
  </si>
  <si>
    <t>Ambulatory Mental Health</t>
  </si>
  <si>
    <t>Basic Hospital</t>
  </si>
  <si>
    <t>Secondary Hospital</t>
  </si>
  <si>
    <t>Level I/II Trauma Center</t>
  </si>
  <si>
    <t>Neonatal Intensive Care Unit</t>
  </si>
  <si>
    <t>Perinatology Services</t>
  </si>
  <si>
    <t>Comprehensive Cancer services</t>
  </si>
  <si>
    <t>Pediatric Subspecialty Care</t>
  </si>
  <si>
    <t>Physical or Behvioral Health</t>
  </si>
  <si>
    <t>Physical or Behavioral health</t>
  </si>
  <si>
    <t>Appointment wait times</t>
  </si>
  <si>
    <t>Aftercare apts within 7 calendar days after hospital discharge</t>
  </si>
  <si>
    <t>All providers</t>
  </si>
  <si>
    <t>Travel Distance per 20 CSR 400-7.095 - Analyses of Annual Network Access Plan conducted Mar-May 2022. 2022 EQR Compliance Review conducted Feb-May 2022: Calendar Year 2021</t>
  </si>
  <si>
    <t xml:space="preserve">Exceptions granted based on analysis conducted per 20 CSR 400-7.095; If no provider 
(exclusive of PCPs and pharmacies) of the appropriate type provides services to 
enrollees of a managed care plan in a county within the distance standards indicated in Exhibit A, an exception may be granted if the HMO can demonstrate that no fewer than ninety percent (90%) of the population of that county (or, at the HMO’s discretion, ninety percent (90%) of the enrollees residing or 
working in the county) have access to a par ticipating provider of the appropriate type, which provider is located no more than twen ty-five (25) miles further than the provider closest to that county. </t>
  </si>
  <si>
    <t>See attached document " HSH 2022 Exceptions Evaluation"</t>
  </si>
  <si>
    <t>See attached document " Healthy Blue 2022 Exceptions Evaluation"</t>
  </si>
  <si>
    <t>See attached document "UHC 2022 Exceptions Evaluation"</t>
  </si>
  <si>
    <t>Neurology, Dermatology, Physical Medicine/Rehab, Podiatry, Allergy, Cardiology, Endocrinology, Gastroenterology, Hematology/Oncology, Infectious Disease, Nephrology, Ophthalmology, Orthopedics, Otolarngology, Pediatric, Pulmonary Disease, Rheumatology, Urology</t>
  </si>
  <si>
    <t>Waiting times defined as time spent both in the lobby and in the examination room prior to being seen by a provider) for appointments do not exceed one hour from the scheduled appointment time.</t>
  </si>
  <si>
    <t>Routine care with physical or behavioral symptoms-available within 1 week or 5 business days whichever is earlier.</t>
  </si>
  <si>
    <t>Urgent care appointments for physical or behavioral illness injuries which require care immediately but do not constitute emergencies- available within 24 hours.</t>
  </si>
  <si>
    <t>Routine care without physical or behavioral symptoms-within 30 calendar days.</t>
  </si>
  <si>
    <t>First trimester-within 7 calendar days of first request.</t>
  </si>
  <si>
    <t>Second trimester-within 7 calendar days of first request.</t>
  </si>
  <si>
    <t>Third trimester-within 3 calendar days of first request.</t>
  </si>
  <si>
    <t>High risk pregnancies-within 3 calendar days of identification of high risk to the MCO or maternity care provider, or immediately if an emergency exists.</t>
  </si>
  <si>
    <t>Managed Care analysis methods per 20 CSR 400-7.095 /Results: Healthy Blue, Home State Health, UnitedHealthcare Network Access Results 2022, MHD EQR Annual Tech Report 2022, Secert Shopper Survey 2022 Report</t>
  </si>
  <si>
    <t>Healthy Blue -06/22 - Network Access
Home State Health - 05/2022 - Network Access 
UnitedHealthcare - 06/2022 - Network Access MHD EQR Annual Tech, Jan 24, 2023, Secert Shopper Dec 30, 2022</t>
  </si>
  <si>
    <t>Analysis: Managed Care Contract Sections 2.6.2 and 2.6.3. 20 CSR 400-7.095 pages 5-11. MHD EQR Annual Technical Report Table 1-11 Compliance Score Pages 18-19, Page 95 table 4-1, page 98 table 4-4, page 125 table 4-14, page 155 table 4-24.</t>
  </si>
  <si>
    <t xml:space="preserve">Travel Distance per 20 CSR 400-7.095 - Analyses of Annual Network Access Plan conducted Mar-May 2022. 2022 EQR Compliance Review conducted Feb-May 2022: Calendar Year 2021 </t>
  </si>
  <si>
    <t>See attached document "Home State Health Network Access Results 2022"</t>
  </si>
  <si>
    <t>See attched document "UnitedHealthcare Network Access Results 2022"</t>
  </si>
  <si>
    <t>See attached document "Healthy Blue Network Access Results 2022"</t>
  </si>
  <si>
    <t>72% of PCPs must accept new members</t>
  </si>
  <si>
    <t>58% of psychiatrists must accept new members.</t>
  </si>
  <si>
    <t>Psychiatrists</t>
  </si>
  <si>
    <t xml:space="preserve">Per CSR an exception can be requested for gaps in coverage where the plan can meet exception criteria. If an exception is denied, the Plan will adequately provide all necessary services, out of network ensuring the cost to an enrollee is no greater than it would be if the services were furnished within the network. Single case agreements are established with providers for as long as the provider network is unable to provide a service. </t>
  </si>
  <si>
    <t>Corrective action plans are implemented to address plan deficiencies and are reviewed by EQR the following year.</t>
  </si>
  <si>
    <t xml:space="preserve">EQR analysis once every three years per Review Cycle; under 438.228. MHD internal monitoring conducted monthly per Grievance and Appeal member issue log reporting requirements. </t>
  </si>
  <si>
    <t xml:space="preserve">EQR analysis once every three years per Review Cycle; under 438.242. MHD internal monitoring conducted monthly per Encounter Data/Exception summary analysis. </t>
  </si>
  <si>
    <t>MO HealthNet Managed Care</t>
  </si>
  <si>
    <t>1932(a), 1915(b), 1115 FFCY waiver</t>
  </si>
  <si>
    <t>Compliance with each standard related to Availability of Services per 42 cfr 438.206 are described in the following "separate documents" Final MHD EQR Annual Technical Report, publish date of Jan 24, 2023. An EQR is the analysis and evaluation of aggregated information on quality, timeliness, and access to the health services that an MCP, or its contractors furnish to Medicaid beneficiaries. Final Secret Shopper Survey 2022 Report, Dec 30, 2022.</t>
  </si>
  <si>
    <t xml:space="preserve">Final Secret Shopper Survey 2022 Report, Dec 30, 2022. Table 6, Page 15, Accuracy of Directory, UHC PCPs labeled 'MHD Target Not Met' at 64.96% (76/117) of providers who agreed to participate in the survey, and the number of providers who confirmed the accuracy of the address. The MHD requires 72% accuracy for PCPs. Table 2, Page 6 shows UHC at 30.41% of successful contact percentage. </t>
  </si>
  <si>
    <t>Final MHD EQR Annual Technical Report, publish date of Jan 24, 2023. An EQR is the analysis and evaluation of aggregated information on quality, timeliness, and access to the health services that an MCP, or its contractors furnish to Medicaid beneficiaries. Final Secret Shopper Survey 2022 Report, Dec 30, 2022.</t>
  </si>
  <si>
    <t>Per Annual Tech Report, Pages 18-19 Tables 1-11 and 1-12. Page 98 table 4-4 Per Table 4-5, Page 100 recommendations for HSH, Update policy "Provider Appointment and Accessibility Standards" to include behavioral health providers for appointment availability standards. As well as the policy should incorporate the requirement and describe the process for ensuring no discrimination related to the work hours of Medicaid enrollees. And to update policies to include: Strategies to recruit, retain, and promote diverse staff and leadership that are representative of the demographic characteristics of regions covered by the contract at all levels of the organization. Provision of member materials in their preferred language, verbal offers, and written notices when required, informing them of their right to receive language assistance services. The MCO shall develop participatory, collaborative partnerships with communities and utilize a variety of formal and informal mechanisms to facilitate community and member involvement in designing and implementing culturally and linguistically appropriate services in health care. Make information available to the public about the MCO's progress and successful innovations in implementing culturally and linguistically appropriate services and provide public notice in their communities about the availability of this information. Additionally, Table 4-13, Page 123, Does HSH follow its policy regarding informing its members about the practice guidelines, HSH website was visited and found Krames Online patient education resource, an extensive library of evidence-based, peer -reviewed information written specifically for patients and covers diseases and conditions, diagnoses and treatments, surgeries and procedures, and wellness and safety for people of all ages and walks of life. It is recommended that HSH post information about the availability of clinical practice guidelines to its members on its website, member handbook, or any other feasible method. Submit information on the "allowed amount" in the encounter data submitted to the MHD and EQRO evaluation. It is recommended that the MHD updates its Encounter Data process so that MCO can comply with the CFR requirement. Final Secret Shopper Survey 2022 Report, Page 6 Table 2.</t>
  </si>
  <si>
    <t>Per Annual Tech Report, Pages 18-19 Tables 1-11 and 1-12. Page 98 table 4-4. Table 4-32, Page 174, UHC to update its policy, MO-MK001 Marketing Guidelines, with the font size requirement to "conspicuously visible size" of the taglines instead of "18 font size" UHC member materials should be readable at the sixth-grade level, the policy is not updated large print is defined as a print size no smaller than 18 points. UHC should have a policy and submit evidence to show that their encounter data submitted to the MHD includes the allowed and paid amount, the policy complies with the requirement; however, the encounter data submitted to the MHD includes only the paid amounts. the MHD's Encounter Data process is not yet updated to capture and submit the allowed amounts .Final Secret Shopper Survey 2022 Report, Page 6 Table 2.</t>
  </si>
  <si>
    <t>Per Annual Tech Report, Pages 18-19 Tables 1-11 and 1-12. Page 98 table 4-4. Table 4-15, Page 127, the weaknesses and recommendations for HB. The provider manual states that PCPs should offer routine/preventive care appointments within 6 weeks, update the provider manual to reflect the correct appointment timeframe for routine/ preventive care within 30 calendar days. None of the policies addressed the requirement of ensuring that the network providers offer hours of operation that are no less than those offered to commercial enrollees or comparable to Medicaid FFS, the policy should incorporate the requirement and describe the process for ensuring no discrimination related to the work hours of Medicaid enrollees. The policies partially addressed the contractual requirements regarding Access and Cultural consideration per the MHD contract, section 2.3.1, the MCO should regularly inform the public about the MCO's progress and successful innovations in implementing culturally and linguistically appropriate services and provide public notice in their communities about the availability of this information. The policy "development of Marketing and Member Communications" incorrectly states that the marketing and education materials are deemed approved if a response from the state agency is not returned within 30 calendar days following receipt of the materials by the state agency, update policy the marketing and education materials are not deemed approved if there is no response from the MHD within 30 calendar days, per the MHD contract. The providers must provide physical accessibility to Missouri Managed Care members was not addressed in any policy, "Access and Availability-After Hours-MO" to meet the requirements after PTM identified the deficiency, communicate the accessibility requirements to the HB network providers and send the updated policy to the MHD for approval. A policy that allows members direct access to the services of the in-network OB/GYN of their choice to provide covered services (women’s routine and preventive healthcare services) was not submitted, submit policy and procedure on the provision of direct access to the OB/GYN providers for its female enrollees. Final Secret Shopper Survey 2022 Report, Page 6 Table 2.</t>
  </si>
  <si>
    <t>Missouri's current Network Adequacy review process has standards set to review 40 different provider types. Very few analysis separate adult and pediatric care, providers are available to all Managed Care members Newborn to 64; Per benefit package, determined by Medicaid eligibilty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</si>
</sst>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5"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s>
  <fills count="7">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200">
    <xf numFmtId="0" fontId="0" fillId="0" borderId="0" xfId="0"/>
    <xf numFmtId="0" fontId="0" fillId="0" borderId="0" xfId="0" applyProtection="1"/>
    <xf numFmtId="0" fontId="0" fillId="0" borderId="0" xfId="0" applyAlignment="1" applyProtection="1">
      <alignment wrapText="1"/>
    </xf>
    <xf numFmtId="0" fontId="2" fillId="0" borderId="0" xfId="1" applyFont="1" applyAlignment="1" applyProtection="1">
      <alignment vertical="center" wrapText="1"/>
    </xf>
    <xf numFmtId="0" fontId="10" fillId="0" borderId="0" xfId="0" applyFont="1" applyProtection="1"/>
    <xf numFmtId="0" fontId="4" fillId="2" borderId="3" xfId="0" applyFont="1" applyFill="1" applyBorder="1" applyAlignment="1" applyProtection="1">
      <alignment horizontal="center" vertical="center" wrapText="1"/>
    </xf>
    <xf numFmtId="0" fontId="3" fillId="0" borderId="0" xfId="0" applyFont="1" applyProtection="1"/>
    <xf numFmtId="0" fontId="3" fillId="0" borderId="0" xfId="0" applyFont="1" applyBorder="1" applyProtection="1"/>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3" fillId="3" borderId="0" xfId="0" applyFont="1" applyFill="1" applyAlignment="1">
      <alignment wrapText="1"/>
    </xf>
    <xf numFmtId="0" fontId="3" fillId="0" borderId="0" xfId="0" applyFont="1"/>
    <xf numFmtId="0" fontId="3" fillId="4" borderId="0" xfId="0" applyFont="1" applyFill="1" applyAlignment="1">
      <alignment wrapText="1"/>
    </xf>
    <xf numFmtId="0" fontId="3" fillId="0" borderId="0" xfId="0" applyFont="1" applyFill="1" applyAlignment="1">
      <alignment wrapText="1"/>
    </xf>
    <xf numFmtId="0" fontId="3" fillId="0" borderId="0" xfId="0" applyFont="1" applyFill="1"/>
    <xf numFmtId="0" fontId="3" fillId="3"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xf numFmtId="0" fontId="3" fillId="0" borderId="0" xfId="0" applyFont="1" applyBorder="1"/>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12" xfId="0" applyFont="1" applyFill="1" applyBorder="1" applyAlignment="1">
      <alignment horizontal="left" vertical="top" wrapText="1"/>
    </xf>
    <xf numFmtId="0" fontId="5" fillId="0" borderId="12" xfId="0" applyFont="1" applyFill="1" applyBorder="1" applyAlignment="1">
      <alignment horizontal="left" vertical="top"/>
    </xf>
    <xf numFmtId="0" fontId="12" fillId="0" borderId="0" xfId="1" applyFont="1" applyBorder="1" applyAlignment="1" applyProtection="1">
      <alignment vertical="center"/>
    </xf>
    <xf numFmtId="0" fontId="3" fillId="0" borderId="13" xfId="0" applyFont="1" applyBorder="1" applyAlignment="1" applyProtection="1">
      <alignment vertical="center"/>
    </xf>
    <xf numFmtId="0" fontId="3" fillId="0" borderId="13" xfId="0" applyFont="1" applyBorder="1" applyAlignment="1" applyProtection="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pplyProtection="1">
      <alignment vertical="center" wrapText="1"/>
    </xf>
    <xf numFmtId="0" fontId="3" fillId="0" borderId="14" xfId="0" applyFont="1" applyBorder="1" applyAlignment="1" applyProtection="1">
      <alignment vertical="center" wrapText="1"/>
    </xf>
    <xf numFmtId="0" fontId="2" fillId="0" borderId="0" xfId="1" applyFont="1" applyBorder="1" applyAlignment="1" applyProtection="1">
      <alignment vertical="center" wrapText="1"/>
    </xf>
    <xf numFmtId="0" fontId="3" fillId="0" borderId="15" xfId="0" applyFont="1" applyFill="1" applyBorder="1" applyAlignment="1" applyProtection="1">
      <alignment vertical="center" wrapText="1"/>
    </xf>
    <xf numFmtId="0" fontId="3" fillId="0" borderId="22" xfId="0" applyFont="1" applyBorder="1" applyAlignment="1" applyProtection="1">
      <alignment vertical="center" wrapText="1"/>
    </xf>
    <xf numFmtId="0" fontId="10" fillId="0" borderId="0" xfId="0" applyFont="1" applyFill="1" applyAlignment="1">
      <alignment wrapText="1"/>
    </xf>
    <xf numFmtId="0" fontId="10" fillId="3" borderId="0" xfId="0" applyFont="1" applyFill="1" applyAlignment="1">
      <alignment wrapText="1"/>
    </xf>
    <xf numFmtId="0" fontId="3" fillId="3" borderId="0" xfId="0" applyFont="1" applyFill="1"/>
    <xf numFmtId="0" fontId="3" fillId="0" borderId="9" xfId="0" applyFont="1" applyFill="1" applyBorder="1" applyAlignment="1">
      <alignment wrapText="1"/>
    </xf>
    <xf numFmtId="0" fontId="10" fillId="3" borderId="0" xfId="0" applyFont="1" applyFill="1" applyBorder="1" applyAlignment="1" applyProtection="1">
      <alignment vertical="center"/>
    </xf>
    <xf numFmtId="0" fontId="0" fillId="3" borderId="0" xfId="0" applyFill="1" applyProtection="1"/>
    <xf numFmtId="0" fontId="0" fillId="3" borderId="0" xfId="0" applyFill="1" applyAlignment="1" applyProtection="1">
      <alignment wrapText="1"/>
    </xf>
    <xf numFmtId="0" fontId="5"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0" fillId="3" borderId="0" xfId="0" applyFill="1" applyAlignment="1" applyProtection="1">
      <alignment horizontal="left" indent="1"/>
    </xf>
    <xf numFmtId="0" fontId="0" fillId="3" borderId="0" xfId="0" applyFill="1" applyAlignment="1" applyProtection="1">
      <alignment horizontal="left"/>
    </xf>
    <xf numFmtId="0" fontId="0" fillId="3" borderId="0" xfId="0" applyFill="1" applyAlignment="1" applyProtection="1"/>
    <xf numFmtId="0" fontId="3" fillId="5" borderId="0" xfId="0" applyFont="1" applyFill="1" applyBorder="1" applyAlignment="1" applyProtection="1">
      <alignment vertical="center" wrapText="1"/>
    </xf>
    <xf numFmtId="0" fontId="3" fillId="5" borderId="0" xfId="0" applyFont="1" applyFill="1" applyBorder="1" applyProtection="1"/>
    <xf numFmtId="0" fontId="5" fillId="0" borderId="13" xfId="0" applyFont="1" applyBorder="1" applyAlignment="1" applyProtection="1">
      <alignment vertical="center" wrapText="1"/>
    </xf>
    <xf numFmtId="0" fontId="5" fillId="0" borderId="13"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0" fillId="0" borderId="0" xfId="0" applyFill="1" applyProtection="1"/>
    <xf numFmtId="0" fontId="5" fillId="0" borderId="14" xfId="0" applyFont="1" applyBorder="1" applyAlignment="1" applyProtection="1">
      <alignment vertical="center" wrapText="1"/>
    </xf>
    <xf numFmtId="0" fontId="3" fillId="0" borderId="0" xfId="0" applyFont="1" applyFill="1" applyBorder="1" applyAlignment="1"/>
    <xf numFmtId="0" fontId="3" fillId="3" borderId="0" xfId="2" applyFont="1" applyFill="1" applyBorder="1" applyAlignment="1" applyProtection="1">
      <alignment wrapText="1"/>
      <protection hidden="1"/>
    </xf>
    <xf numFmtId="0" fontId="5" fillId="0" borderId="14" xfId="0" applyFont="1" applyBorder="1" applyAlignment="1" applyProtection="1">
      <alignment vertical="center"/>
    </xf>
    <xf numFmtId="0" fontId="5" fillId="0" borderId="15" xfId="0" applyFont="1" applyFill="1" applyBorder="1" applyAlignment="1" applyProtection="1">
      <alignment vertical="center" wrapText="1"/>
    </xf>
    <xf numFmtId="0" fontId="5" fillId="0" borderId="15" xfId="0" applyFont="1" applyBorder="1" applyAlignment="1" applyProtection="1">
      <alignment vertical="center" wrapText="1"/>
    </xf>
    <xf numFmtId="0" fontId="5" fillId="0" borderId="23" xfId="0" applyFont="1" applyBorder="1" applyAlignment="1" applyProtection="1">
      <alignment vertical="center" wrapText="1"/>
    </xf>
    <xf numFmtId="0" fontId="5" fillId="0" borderId="16" xfId="0" applyFont="1" applyBorder="1" applyAlignment="1" applyProtection="1">
      <alignment vertical="center" wrapText="1"/>
    </xf>
    <xf numFmtId="0" fontId="15" fillId="0" borderId="0" xfId="1" applyFont="1" applyFill="1" applyBorder="1" applyAlignment="1" applyProtection="1">
      <alignment vertical="center"/>
    </xf>
    <xf numFmtId="0" fontId="5" fillId="3" borderId="0" xfId="0" applyFont="1" applyFill="1" applyBorder="1" applyAlignment="1">
      <alignment wrapText="1"/>
    </xf>
    <xf numFmtId="0" fontId="5" fillId="3" borderId="0" xfId="0" applyFont="1" applyFill="1" applyAlignment="1">
      <alignment wrapText="1"/>
    </xf>
    <xf numFmtId="0" fontId="5" fillId="4" borderId="0" xfId="0" applyFont="1" applyFill="1" applyAlignment="1">
      <alignment wrapText="1"/>
    </xf>
    <xf numFmtId="0" fontId="5" fillId="3" borderId="0" xfId="2" applyFont="1" applyFill="1" applyBorder="1" applyProtection="1">
      <protection hidden="1"/>
    </xf>
    <xf numFmtId="0" fontId="3" fillId="0" borderId="18" xfId="0" applyFont="1" applyBorder="1" applyAlignment="1" applyProtection="1">
      <alignment horizontal="left" vertical="center" wrapText="1"/>
    </xf>
    <xf numFmtId="0" fontId="3" fillId="0" borderId="0" xfId="0" applyFont="1" applyFill="1" applyProtection="1"/>
    <xf numFmtId="0" fontId="3" fillId="3" borderId="0" xfId="2" applyFont="1" applyFill="1" applyAlignment="1" applyProtection="1">
      <alignment wrapText="1"/>
      <protection hidden="1"/>
    </xf>
    <xf numFmtId="0" fontId="3" fillId="6" borderId="2" xfId="0" applyFont="1" applyFill="1" applyBorder="1" applyProtection="1">
      <protection locked="0"/>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29" xfId="0" applyFont="1" applyBorder="1" applyAlignment="1" applyProtection="1">
      <alignment vertical="center" wrapText="1"/>
    </xf>
    <xf numFmtId="0" fontId="5" fillId="0" borderId="20" xfId="0" applyFont="1" applyBorder="1" applyAlignment="1" applyProtection="1">
      <alignment vertical="center"/>
    </xf>
    <xf numFmtId="0" fontId="5" fillId="0" borderId="22" xfId="0" applyFont="1" applyBorder="1" applyAlignment="1" applyProtection="1">
      <alignment vertical="center" wrapText="1"/>
    </xf>
    <xf numFmtId="0" fontId="5" fillId="0" borderId="13" xfId="0" applyFont="1" applyFill="1" applyBorder="1" applyAlignment="1" applyProtection="1">
      <alignment vertical="center" wrapText="1"/>
    </xf>
    <xf numFmtId="0" fontId="3" fillId="0" borderId="0" xfId="0" applyFont="1" applyAlignment="1" applyProtection="1">
      <alignment wrapText="1"/>
    </xf>
    <xf numFmtId="0" fontId="6" fillId="0" borderId="0" xfId="1" applyFont="1" applyAlignment="1" applyProtection="1">
      <alignment vertical="center"/>
    </xf>
    <xf numFmtId="0" fontId="6" fillId="0" borderId="0" xfId="0" applyFont="1" applyAlignment="1" applyProtection="1">
      <alignment vertical="center"/>
    </xf>
    <xf numFmtId="0" fontId="11" fillId="0" borderId="9" xfId="0" applyFont="1" applyFill="1" applyBorder="1" applyAlignment="1"/>
    <xf numFmtId="0" fontId="11" fillId="0" borderId="0" xfId="0" applyFont="1" applyFill="1" applyBorder="1" applyAlignment="1"/>
    <xf numFmtId="0" fontId="5" fillId="0" borderId="21" xfId="0" applyFont="1" applyBorder="1" applyAlignment="1" applyProtection="1">
      <alignment vertical="center"/>
    </xf>
    <xf numFmtId="0" fontId="3" fillId="0" borderId="32" xfId="0" applyFont="1" applyBorder="1" applyAlignment="1" applyProtection="1">
      <alignment vertical="center" wrapText="1"/>
    </xf>
    <xf numFmtId="0" fontId="4" fillId="2" borderId="2"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5" fillId="0" borderId="31" xfId="0" applyFont="1" applyBorder="1" applyAlignment="1" applyProtection="1">
      <alignment vertical="center"/>
    </xf>
    <xf numFmtId="0" fontId="5" fillId="0" borderId="31"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29" xfId="0" applyFont="1" applyFill="1" applyBorder="1" applyAlignment="1" applyProtection="1">
      <alignment vertical="center" wrapText="1"/>
    </xf>
    <xf numFmtId="0" fontId="5" fillId="0" borderId="33" xfId="0" applyFont="1" applyFill="1" applyBorder="1" applyAlignment="1" applyProtection="1">
      <alignment vertical="center" wrapText="1"/>
    </xf>
    <xf numFmtId="0" fontId="20" fillId="0" borderId="0" xfId="0" applyFont="1" applyFill="1" applyAlignment="1" applyProtection="1"/>
    <xf numFmtId="0" fontId="5" fillId="0" borderId="32" xfId="0" applyFont="1" applyBorder="1" applyAlignment="1" applyProtection="1">
      <alignment vertical="center" wrapText="1"/>
    </xf>
    <xf numFmtId="0" fontId="3" fillId="0" borderId="33" xfId="0" applyFont="1" applyBorder="1" applyAlignment="1" applyProtection="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pplyProtection="1">
      <alignment wrapText="1"/>
    </xf>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6" borderId="10" xfId="0" applyFont="1" applyFill="1" applyBorder="1" applyAlignment="1" applyProtection="1">
      <protection locked="0"/>
    </xf>
    <xf numFmtId="0" fontId="5" fillId="6" borderId="2" xfId="0" applyFont="1" applyFill="1" applyBorder="1" applyAlignment="1" applyProtection="1">
      <protection locked="0"/>
    </xf>
    <xf numFmtId="14" fontId="3" fillId="6" borderId="3" xfId="0" applyNumberFormat="1" applyFont="1" applyFill="1" applyBorder="1" applyAlignment="1" applyProtection="1">
      <protection locked="0"/>
    </xf>
    <xf numFmtId="14" fontId="3" fillId="6" borderId="10" xfId="0" applyNumberFormat="1" applyFont="1" applyFill="1" applyBorder="1" applyAlignment="1" applyProtection="1">
      <protection locked="0"/>
    </xf>
    <xf numFmtId="0" fontId="13" fillId="0" borderId="0" xfId="0" applyFont="1" applyBorder="1" applyProtection="1"/>
    <xf numFmtId="0" fontId="0" fillId="0" borderId="0" xfId="0" applyBorder="1" applyProtection="1"/>
    <xf numFmtId="0" fontId="0" fillId="0" borderId="0" xfId="0" applyBorder="1" applyAlignment="1" applyProtection="1">
      <alignment wrapText="1"/>
    </xf>
    <xf numFmtId="0" fontId="4" fillId="2" borderId="0" xfId="0" applyFont="1" applyFill="1" applyBorder="1" applyAlignment="1" applyProtection="1">
      <alignment horizontal="left" vertical="center"/>
    </xf>
    <xf numFmtId="0" fontId="3" fillId="0" borderId="0" xfId="0" applyFont="1" applyFill="1" applyBorder="1" applyProtection="1"/>
    <xf numFmtId="0" fontId="5" fillId="0" borderId="34" xfId="0" applyFont="1" applyBorder="1" applyAlignment="1" applyProtection="1">
      <alignment vertical="center"/>
    </xf>
    <xf numFmtId="0" fontId="5" fillId="0" borderId="34" xfId="0" applyFont="1" applyBorder="1" applyAlignment="1" applyProtection="1">
      <alignment vertical="center" wrapText="1"/>
    </xf>
    <xf numFmtId="0" fontId="3" fillId="0" borderId="0" xfId="0" applyFont="1" applyBorder="1" applyAlignment="1" applyProtection="1">
      <alignment wrapText="1"/>
    </xf>
    <xf numFmtId="0" fontId="6" fillId="0" borderId="11" xfId="0" applyFont="1" applyBorder="1" applyAlignment="1" applyProtection="1">
      <alignment horizontal="left" vertical="center"/>
    </xf>
    <xf numFmtId="0" fontId="6" fillId="0" borderId="4" xfId="0" applyFont="1" applyBorder="1" applyAlignment="1" applyProtection="1">
      <alignment horizontal="center" wrapText="1"/>
    </xf>
    <xf numFmtId="0" fontId="6" fillId="0" borderId="19" xfId="0" applyFont="1" applyBorder="1" applyAlignment="1" applyProtection="1">
      <alignment horizontal="center" wrapText="1"/>
    </xf>
    <xf numFmtId="0" fontId="4" fillId="2" borderId="1" xfId="0" applyFont="1" applyFill="1" applyBorder="1" applyAlignment="1" applyProtection="1">
      <alignment horizontal="center" vertical="center" wrapText="1"/>
    </xf>
    <xf numFmtId="0" fontId="5" fillId="0" borderId="32" xfId="0" applyFont="1" applyBorder="1" applyAlignment="1" applyProtection="1">
      <alignment horizontal="left" vertical="center" wrapText="1"/>
    </xf>
    <xf numFmtId="0" fontId="3" fillId="0" borderId="2" xfId="0" applyFont="1" applyBorder="1" applyAlignment="1" applyProtection="1">
      <alignment horizontal="center" wrapText="1"/>
    </xf>
    <xf numFmtId="0" fontId="5" fillId="0" borderId="33" xfId="0" applyFont="1" applyBorder="1" applyAlignment="1" applyProtection="1">
      <alignment vertical="center" wrapText="1"/>
    </xf>
    <xf numFmtId="0" fontId="3" fillId="0" borderId="3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0"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pplyProtection="1">
      <alignment horizontal="center" vertical="center" wrapText="1"/>
    </xf>
    <xf numFmtId="0" fontId="22" fillId="0" borderId="0" xfId="0" applyFont="1" applyAlignment="1" applyProtection="1">
      <alignment vertical="center"/>
    </xf>
    <xf numFmtId="0" fontId="21" fillId="0" borderId="0" xfId="0" applyFont="1" applyProtection="1"/>
    <xf numFmtId="0" fontId="3" fillId="0" borderId="0" xfId="0" applyFont="1" applyBorder="1" applyAlignment="1" applyProtection="1">
      <alignment horizontal="left" vertical="center" wrapText="1" indent="1"/>
    </xf>
    <xf numFmtId="0" fontId="3" fillId="0" borderId="0" xfId="0" applyFont="1" applyBorder="1" applyAlignment="1" applyProtection="1">
      <alignment horizontal="left"/>
    </xf>
    <xf numFmtId="0" fontId="23" fillId="0" borderId="0" xfId="0" applyFont="1" applyBorder="1" applyAlignment="1" applyProtection="1">
      <alignment horizontal="left" vertical="center" wrapText="1" indent="1"/>
    </xf>
    <xf numFmtId="0" fontId="11" fillId="0" borderId="0" xfId="0" applyFont="1" applyBorder="1" applyAlignment="1" applyProtection="1">
      <alignment horizontal="left" wrapText="1"/>
    </xf>
    <xf numFmtId="0" fontId="11" fillId="0" borderId="0" xfId="0" applyFont="1" applyBorder="1" applyAlignment="1" applyProtection="1"/>
    <xf numFmtId="0" fontId="0" fillId="0" borderId="0" xfId="0" applyAlignment="1" applyProtection="1"/>
    <xf numFmtId="0" fontId="0" fillId="0" borderId="0" xfId="0" applyAlignment="1" applyProtection="1">
      <alignment vertical="top"/>
    </xf>
    <xf numFmtId="0" fontId="6" fillId="0" borderId="11" xfId="0" applyFont="1" applyBorder="1" applyAlignment="1" applyProtection="1">
      <alignment wrapText="1"/>
    </xf>
    <xf numFmtId="0" fontId="6" fillId="5" borderId="8" xfId="0" applyFont="1" applyFill="1" applyBorder="1" applyAlignment="1" applyProtection="1">
      <alignment wrapText="1"/>
    </xf>
    <xf numFmtId="0" fontId="4" fillId="5" borderId="8" xfId="0" applyFont="1" applyFill="1" applyBorder="1" applyAlignment="1" applyProtection="1">
      <alignment vertical="center" wrapText="1"/>
    </xf>
    <xf numFmtId="0" fontId="23" fillId="5"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Protection="1"/>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18" xfId="0" applyFont="1" applyBorder="1" applyAlignment="1" applyProtection="1">
      <alignment horizontal="left" vertical="top" wrapText="1"/>
    </xf>
    <xf numFmtId="0" fontId="3" fillId="5" borderId="8" xfId="0" applyFont="1" applyFill="1" applyBorder="1" applyAlignment="1" applyProtection="1">
      <alignment wrapText="1"/>
    </xf>
    <xf numFmtId="14" fontId="3" fillId="5" borderId="8" xfId="0" applyNumberFormat="1" applyFont="1" applyFill="1" applyBorder="1" applyAlignment="1" applyProtection="1">
      <alignment wrapText="1"/>
    </xf>
    <xf numFmtId="0" fontId="5" fillId="5" borderId="8" xfId="0" applyFont="1" applyFill="1" applyBorder="1" applyAlignment="1" applyProtection="1">
      <alignment wrapText="1"/>
    </xf>
    <xf numFmtId="0" fontId="6" fillId="0" borderId="0" xfId="0" applyFont="1" applyBorder="1" applyAlignment="1" applyProtection="1">
      <alignment wrapText="1"/>
    </xf>
    <xf numFmtId="0" fontId="6" fillId="0" borderId="8" xfId="0" applyFont="1" applyBorder="1" applyAlignment="1" applyProtection="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pplyProtection="1">
      <alignment horizontal="left" vertical="center"/>
    </xf>
    <xf numFmtId="0" fontId="8" fillId="0" borderId="17"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7" xfId="0" applyFont="1" applyBorder="1" applyAlignment="1" applyProtection="1">
      <alignment horizontal="center" wrapText="1"/>
    </xf>
    <xf numFmtId="14" fontId="5" fillId="6" borderId="2" xfId="0" applyNumberFormat="1" applyFont="1" applyFill="1" applyBorder="1" applyAlignment="1" applyProtection="1">
      <protection locked="0"/>
    </xf>
    <xf numFmtId="9" fontId="3" fillId="6" borderId="2" xfId="0" applyNumberFormat="1" applyFont="1" applyFill="1" applyBorder="1" applyAlignment="1" applyProtection="1">
      <protection locked="0"/>
    </xf>
    <xf numFmtId="0" fontId="3" fillId="0" borderId="0" xfId="0" applyFont="1" applyAlignment="1" applyProtection="1">
      <alignment wrapText="1"/>
    </xf>
    <xf numFmtId="0" fontId="5" fillId="0" borderId="26" xfId="0" applyFont="1" applyBorder="1" applyAlignment="1" applyProtection="1">
      <alignment horizontal="left" wrapText="1"/>
    </xf>
    <xf numFmtId="0" fontId="5" fillId="0" borderId="9" xfId="0" applyFont="1" applyBorder="1" applyAlignment="1" applyProtection="1">
      <alignment horizontal="left" wrapText="1"/>
    </xf>
    <xf numFmtId="0" fontId="5" fillId="0" borderId="27" xfId="0" applyFont="1" applyBorder="1" applyAlignment="1" applyProtection="1">
      <alignment horizontal="left" wrapText="1"/>
    </xf>
    <xf numFmtId="0" fontId="3" fillId="0" borderId="1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5" fillId="0" borderId="1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pplyProtection="1">
      <alignment horizontal="left" vertical="center" wrapText="1"/>
    </xf>
    <xf numFmtId="0" fontId="17" fillId="0" borderId="31"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0" borderId="0" xfId="0" applyFont="1" applyBorder="1" applyProtection="1"/>
    <xf numFmtId="0" fontId="4" fillId="2" borderId="20"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5" fillId="0" borderId="0" xfId="0" applyFont="1" applyAlignment="1" applyProtection="1">
      <alignment wrapText="1"/>
    </xf>
    <xf numFmtId="0" fontId="13" fillId="0" borderId="0" xfId="0" applyFont="1" applyBorder="1" applyAlignment="1" applyProtection="1">
      <alignment wrapText="1"/>
    </xf>
    <xf numFmtId="0" fontId="4" fillId="2" borderId="21" xfId="0" applyFont="1" applyFill="1" applyBorder="1" applyAlignment="1" applyProtection="1">
      <alignment vertical="center" wrapText="1"/>
    </xf>
    <xf numFmtId="0" fontId="4" fillId="2" borderId="14" xfId="0" applyFont="1" applyFill="1" applyBorder="1" applyAlignment="1" applyProtection="1">
      <alignment vertical="center" wrapText="1"/>
    </xf>
  </cellXfs>
  <cellStyles count="4">
    <cellStyle name="Heading 2 2" xfId="1" xr:uid="{00000000-0005-0000-0000-000000000000}"/>
    <cellStyle name="Hyperlink" xfId="3" builtinId="8"/>
    <cellStyle name="Normal" xfId="0" builtinId="0"/>
    <cellStyle name="Normal 4" xfId="2" xr:uid="{00000000-0005-0000-0000-000003000000}"/>
  </cellStyles>
  <dxfs count="5">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00000000-0011-0000-FFFF-FFFF00000000}"/>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2:C14" totalsRowShown="0" headerRowDxfId="4" tableBorderDxfId="3">
  <autoFilter ref="A12:C14" xr:uid="{00000000-0009-0000-0100-000001000000}"/>
  <tableColumns count="3">
    <tableColumn id="1" xr3:uid="{00000000-0010-0000-0000-000001000000}" name="Tab topic:" dataDxfId="2"/>
    <tableColumn id="2" xr3:uid="{00000000-0010-0000-0000-000002000000}" name="Tab name:" dataDxfId="1"/>
    <tableColumn id="3" xr3:uid="{00000000-0010-0000-0000-00000300000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topLeftCell="A4" zoomScale="90" zoomScaleNormal="90" workbookViewId="0">
      <selection activeCell="B13" sqref="B13"/>
    </sheetView>
  </sheetViews>
  <sheetFormatPr defaultColWidth="8.85546875" defaultRowHeight="15" x14ac:dyDescent="0.25"/>
  <cols>
    <col min="1" max="1" width="77.140625" style="1" customWidth="1"/>
    <col min="2" max="2" width="24.5703125" style="1" customWidth="1"/>
    <col min="3" max="3" width="56" style="1" customWidth="1"/>
    <col min="4" max="16384" width="8.85546875" style="1"/>
  </cols>
  <sheetData>
    <row r="1" spans="1:3" ht="24" thickBot="1" x14ac:dyDescent="0.3">
      <c r="A1" s="149" t="s">
        <v>4</v>
      </c>
      <c r="B1" s="150"/>
      <c r="C1" s="151"/>
    </row>
    <row r="2" spans="1:3" ht="195.95" customHeight="1" x14ac:dyDescent="0.25">
      <c r="A2" s="171" t="s">
        <v>436</v>
      </c>
      <c r="B2" s="172"/>
      <c r="C2" s="173"/>
    </row>
    <row r="3" spans="1:3" s="142" customFormat="1" ht="87.95" customHeight="1" x14ac:dyDescent="0.25">
      <c r="A3" s="180" t="s">
        <v>432</v>
      </c>
      <c r="B3" s="181"/>
      <c r="C3" s="182"/>
    </row>
    <row r="4" spans="1:3" ht="45" customHeight="1" x14ac:dyDescent="0.25">
      <c r="A4" s="183" t="s">
        <v>396</v>
      </c>
      <c r="B4" s="184"/>
      <c r="C4" s="185"/>
    </row>
    <row r="5" spans="1:3" ht="43.35" customHeight="1" x14ac:dyDescent="0.25">
      <c r="A5" s="180" t="s">
        <v>422</v>
      </c>
      <c r="B5" s="181"/>
      <c r="C5" s="182"/>
    </row>
    <row r="6" spans="1:3" ht="30.6" customHeight="1" x14ac:dyDescent="0.25">
      <c r="A6" s="180" t="s">
        <v>423</v>
      </c>
      <c r="B6" s="181"/>
      <c r="C6" s="182"/>
    </row>
    <row r="7" spans="1:3" ht="21.6" customHeight="1" x14ac:dyDescent="0.25">
      <c r="A7" s="180" t="s">
        <v>445</v>
      </c>
      <c r="B7" s="181"/>
      <c r="C7" s="182"/>
    </row>
    <row r="8" spans="1:3" ht="21.6" customHeight="1" thickBot="1" x14ac:dyDescent="0.3">
      <c r="A8" s="186" t="s">
        <v>446</v>
      </c>
      <c r="B8" s="187"/>
      <c r="C8" s="188"/>
    </row>
    <row r="9" spans="1:3" ht="17.25" customHeight="1" thickBot="1" x14ac:dyDescent="0.3">
      <c r="A9" s="134" t="s">
        <v>442</v>
      </c>
    </row>
    <row r="10" spans="1:3" ht="22.5" customHeight="1" thickBot="1" x14ac:dyDescent="0.3">
      <c r="A10" s="149" t="s">
        <v>59</v>
      </c>
      <c r="B10" s="150"/>
      <c r="C10" s="151"/>
    </row>
    <row r="11" spans="1:3" ht="62.25" customHeight="1" x14ac:dyDescent="0.25">
      <c r="A11" s="174" t="s">
        <v>433</v>
      </c>
      <c r="B11" s="175"/>
      <c r="C11" s="176"/>
    </row>
    <row r="12" spans="1:3" s="141" customFormat="1" ht="25.7" customHeight="1" x14ac:dyDescent="0.25">
      <c r="A12" s="139" t="s">
        <v>246</v>
      </c>
      <c r="B12" s="140" t="s">
        <v>250</v>
      </c>
      <c r="C12" s="140" t="s">
        <v>249</v>
      </c>
    </row>
    <row r="13" spans="1:3" x14ac:dyDescent="0.25">
      <c r="A13" s="136" t="s">
        <v>294</v>
      </c>
      <c r="B13" s="7" t="s">
        <v>247</v>
      </c>
      <c r="C13" s="137">
        <v>1</v>
      </c>
    </row>
    <row r="14" spans="1:3" ht="14.45" customHeight="1" x14ac:dyDescent="0.25">
      <c r="A14" s="136" t="s">
        <v>295</v>
      </c>
      <c r="B14" s="7" t="s">
        <v>248</v>
      </c>
      <c r="C14" s="137">
        <v>15</v>
      </c>
    </row>
    <row r="15" spans="1:3" ht="0.6" customHeight="1" x14ac:dyDescent="0.25">
      <c r="A15" s="138" t="s">
        <v>444</v>
      </c>
      <c r="B15" s="7"/>
      <c r="C15" s="137"/>
    </row>
    <row r="16" spans="1:3" ht="14.45" customHeight="1" thickBot="1" x14ac:dyDescent="0.3">
      <c r="A16" s="135" t="s">
        <v>442</v>
      </c>
    </row>
    <row r="17" spans="1:3" ht="24" thickBot="1" x14ac:dyDescent="0.3">
      <c r="A17" s="177" t="s">
        <v>70</v>
      </c>
      <c r="B17" s="178"/>
      <c r="C17" s="179"/>
    </row>
    <row r="18" spans="1:3" ht="45" customHeight="1" x14ac:dyDescent="0.25">
      <c r="A18" s="171" t="s">
        <v>434</v>
      </c>
      <c r="B18" s="172"/>
      <c r="C18" s="173"/>
    </row>
    <row r="19" spans="1:3" s="141" customFormat="1" ht="36.6" customHeight="1" thickBot="1" x14ac:dyDescent="0.3">
      <c r="A19" s="168" t="s">
        <v>435</v>
      </c>
      <c r="B19" s="169"/>
      <c r="C19" s="170"/>
    </row>
    <row r="20" spans="1:3" x14ac:dyDescent="0.25">
      <c r="A20" s="135"/>
    </row>
    <row r="21" spans="1:3" ht="75.599999999999994" customHeight="1" x14ac:dyDescent="0.25">
      <c r="A21" s="167" t="s">
        <v>451</v>
      </c>
      <c r="B21" s="167"/>
      <c r="C21" s="167"/>
    </row>
    <row r="22" spans="1:3" x14ac:dyDescent="0.25">
      <c r="A22" s="135" t="s">
        <v>443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00000000-0004-0000-0000-000000000000}"/>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IF('I_State&amp;Prog_Info'!L15="","[Program 8]",'I_State&amp;Prog_Info'!L15)</f>
        <v>[Program 8]</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IF('I_State&amp;Prog_Info'!L17="","(Placeholder for plan type)",'I_State&amp;Prog_Info'!L17)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IF('I_State&amp;Prog_Info'!L59="","(Placeholder for providers)",'I_State&amp;Prog_Info'!L59)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IF('I_State&amp;Prog_Info'!L39="","(Placeholder for separate analysis and results document)",'I_State&amp;Prog_Info'!L39)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IF('I_State&amp;Prog_Info'!L40="","(Placeholder for separate analysis and results document)",'I_State&amp;Prog_Info'!L40)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IF('I_State&amp;Prog_Info'!L41="","(Placeholder for separate analysis and results document)",'I_State&amp;Prog_Info'!L41)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9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900-000001000000}">
          <x14:formula1>
            <xm:f>'Set Values'!$H$3:$H$12</xm:f>
          </x14:formula1>
          <xm:sqref>E18:CZ18</xm:sqref>
        </x14:dataValidation>
        <x14:dataValidation type="list" allowBlank="1" showInputMessage="1" xr:uid="{00000000-0002-0000-0900-000002000000}">
          <x14:formula1>
            <xm:f>'Set Values'!$K$3:$K$10</xm:f>
          </x14:formula1>
          <xm:sqref>E23:L23</xm:sqref>
        </x14:dataValidation>
        <x14:dataValidation type="list" allowBlank="1" showInputMessage="1" prompt="To enter free text, select cell and type - do not click into cell" xr:uid="{00000000-0002-0000-0900-000003000000}">
          <x14:formula1>
            <xm:f>'Set Values'!$G$3:$G$14</xm:f>
          </x14:formula1>
          <xm:sqref>E16:CZ16</xm:sqref>
        </x14:dataValidation>
        <x14:dataValidation type="list" allowBlank="1" showInputMessage="1" showErrorMessage="1" xr:uid="{00000000-0002-0000-0900-000004000000}">
          <x14:formula1>
            <xm:f>'Set Values'!$L$3:$L$5</xm:f>
          </x14:formula1>
          <xm:sqref>E24:L24</xm:sqref>
        </x14:dataValidation>
        <x14:dataValidation type="list" allowBlank="1" showInputMessage="1" showErrorMessage="1" xr:uid="{00000000-0002-0000-0900-000005000000}">
          <x14:formula1>
            <xm:f>'Set Values'!$M$3:$M$4</xm:f>
          </x14:formula1>
          <xm:sqref>E31:AR31 E38:AR38</xm:sqref>
        </x14:dataValidation>
        <x14:dataValidation type="list" allowBlank="1" showInputMessage="1" prompt="To enter free text, select cell and type - do not click into cell" xr:uid="{00000000-0002-0000-0900-000006000000}">
          <x14:formula1>
            <xm:f>'Set Values'!$F$3:$F$12</xm:f>
          </x14:formula1>
          <xm:sqref>E14:CZ14</xm:sqref>
        </x14:dataValidation>
        <x14:dataValidation type="list" allowBlank="1" showInputMessage="1" prompt="To enter free text, select cell and type - do not click into cell" xr:uid="{00000000-0002-0000-0900-000007000000}">
          <x14:formula1>
            <xm:f>'Set Values'!$I$3:$I$7</xm:f>
          </x14:formula1>
          <xm:sqref>E17:CZ17</xm:sqref>
        </x14:dataValidation>
        <x14:dataValidation type="list" allowBlank="1" showInputMessage="1" xr:uid="{00000000-0002-0000-0900-00000800000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IF('I_State&amp;Prog_Info'!M15="","[Program 9]",'I_State&amp;Prog_Info'!M15)</f>
        <v>[Program 9]</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IF('I_State&amp;Prog_Info'!M17="","(Placeholder for plan type)",'I_State&amp;Prog_Info'!M17)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IF('I_State&amp;Prog_Info'!M59="","(Placeholder for providers)",'I_State&amp;Prog_Info'!M59)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IF('I_State&amp;Prog_Info'!M39="","(Placeholder for separate analysis and results document)",'I_State&amp;Prog_Info'!M39)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IF('I_State&amp;Prog_Info'!M40="","(Placeholder for separate analysis and results document)",'I_State&amp;Prog_Info'!M40)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IF('I_State&amp;Prog_Info'!M41="","(Placeholder for separate analysis and results document)",'I_State&amp;Prog_Info'!M41)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A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A00-000001000000}">
          <x14:formula1>
            <xm:f>'Set Values'!$I$3:$I$7</xm:f>
          </x14:formula1>
          <xm:sqref>E19:CZ19</xm:sqref>
        </x14:dataValidation>
        <x14:dataValidation type="list" allowBlank="1" showInputMessage="1" prompt="To enter free text, select cell and type - do not click into cell" xr:uid="{00000000-0002-0000-0A00-000002000000}">
          <x14:formula1>
            <xm:f>'Set Values'!$I$3:$I$7</xm:f>
          </x14:formula1>
          <xm:sqref>E17:CZ17</xm:sqref>
        </x14:dataValidation>
        <x14:dataValidation type="list" allowBlank="1" showInputMessage="1" prompt="To enter free text, select cell and type - do not click into cell" xr:uid="{00000000-0002-0000-0A00-000003000000}">
          <x14:formula1>
            <xm:f>'Set Values'!$F$3:$F$12</xm:f>
          </x14:formula1>
          <xm:sqref>E14:CZ14</xm:sqref>
        </x14:dataValidation>
        <x14:dataValidation type="list" allowBlank="1" showInputMessage="1" showErrorMessage="1" xr:uid="{00000000-0002-0000-0A00-000004000000}">
          <x14:formula1>
            <xm:f>'Set Values'!$M$3:$M$4</xm:f>
          </x14:formula1>
          <xm:sqref>E31:AR31 E38:AR38</xm:sqref>
        </x14:dataValidation>
        <x14:dataValidation type="list" allowBlank="1" showInputMessage="1" showErrorMessage="1" xr:uid="{00000000-0002-0000-0A00-000005000000}">
          <x14:formula1>
            <xm:f>'Set Values'!$L$3:$L$5</xm:f>
          </x14:formula1>
          <xm:sqref>E24:L24</xm:sqref>
        </x14:dataValidation>
        <x14:dataValidation type="list" allowBlank="1" showInputMessage="1" prompt="To enter free text, select cell and type - do not click into cell" xr:uid="{00000000-0002-0000-0A00-000006000000}">
          <x14:formula1>
            <xm:f>'Set Values'!$G$3:$G$14</xm:f>
          </x14:formula1>
          <xm:sqref>E16:CZ16</xm:sqref>
        </x14:dataValidation>
        <x14:dataValidation type="list" allowBlank="1" showInputMessage="1" xr:uid="{00000000-0002-0000-0A00-000007000000}">
          <x14:formula1>
            <xm:f>'Set Values'!$K$3:$K$10</xm:f>
          </x14:formula1>
          <xm:sqref>E23:L23</xm:sqref>
        </x14:dataValidation>
        <x14:dataValidation type="list" allowBlank="1" showInputMessage="1" prompt="To enter free text, select cell and type - do not click into cell" xr:uid="{00000000-0002-0000-0A00-000008000000}">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IF('I_State&amp;Prog_Info'!N15="","[Program 10]",'I_State&amp;Prog_Info'!N15)</f>
        <v>[Program 10]</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IF('I_State&amp;Prog_Info'!N17="","(Placeholder for plan type)",'I_State&amp;Prog_Info'!N17)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IF('I_State&amp;Prog_Info'!N59="","(Placeholder for providers)",'I_State&amp;Prog_Info'!N59)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IF('I_State&amp;Prog_Info'!N39="","(Placeholder for separate analysis and results document)",'I_State&amp;Prog_Info'!N39)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IF('I_State&amp;Prog_Info'!N40="","(Placeholder for separate analysis and results document)",'I_State&amp;Prog_Info'!N40)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IF('I_State&amp;Prog_Info'!N41="","(Placeholder for separate analysis and results document)",'I_State&amp;Prog_Info'!N41)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B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B00-000001000000}">
          <x14:formula1>
            <xm:f>'Set Values'!$H$3:$H$12</xm:f>
          </x14:formula1>
          <xm:sqref>E18:CZ18</xm:sqref>
        </x14:dataValidation>
        <x14:dataValidation type="list" allowBlank="1" showInputMessage="1" xr:uid="{00000000-0002-0000-0B00-000002000000}">
          <x14:formula1>
            <xm:f>'Set Values'!$K$3:$K$10</xm:f>
          </x14:formula1>
          <xm:sqref>E23:L23</xm:sqref>
        </x14:dataValidation>
        <x14:dataValidation type="list" allowBlank="1" showInputMessage="1" prompt="To enter free text, select cell and type - do not click into cell" xr:uid="{00000000-0002-0000-0B00-000003000000}">
          <x14:formula1>
            <xm:f>'Set Values'!$G$3:$G$14</xm:f>
          </x14:formula1>
          <xm:sqref>E16:CZ16</xm:sqref>
        </x14:dataValidation>
        <x14:dataValidation type="list" allowBlank="1" showInputMessage="1" showErrorMessage="1" xr:uid="{00000000-0002-0000-0B00-000004000000}">
          <x14:formula1>
            <xm:f>'Set Values'!$L$3:$L$5</xm:f>
          </x14:formula1>
          <xm:sqref>E24:L24</xm:sqref>
        </x14:dataValidation>
        <x14:dataValidation type="list" allowBlank="1" showInputMessage="1" showErrorMessage="1" xr:uid="{00000000-0002-0000-0B00-000005000000}">
          <x14:formula1>
            <xm:f>'Set Values'!$M$3:$M$4</xm:f>
          </x14:formula1>
          <xm:sqref>E31:AR31 E38:AR38</xm:sqref>
        </x14:dataValidation>
        <x14:dataValidation type="list" allowBlank="1" showInputMessage="1" prompt="To enter free text, select cell and type - do not click into cell" xr:uid="{00000000-0002-0000-0B00-000006000000}">
          <x14:formula1>
            <xm:f>'Set Values'!$F$3:$F$12</xm:f>
          </x14:formula1>
          <xm:sqref>E14:CZ14</xm:sqref>
        </x14:dataValidation>
        <x14:dataValidation type="list" allowBlank="1" showInputMessage="1" prompt="To enter free text, select cell and type - do not click into cell" xr:uid="{00000000-0002-0000-0B00-000007000000}">
          <x14:formula1>
            <xm:f>'Set Values'!$I$3:$I$7</xm:f>
          </x14:formula1>
          <xm:sqref>E17:CZ17</xm:sqref>
        </x14:dataValidation>
        <x14:dataValidation type="list" allowBlank="1" showInputMessage="1" xr:uid="{00000000-0002-0000-0B00-000008000000}">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IF('I_State&amp;Prog_Info'!O15="","[Program 11]",'I_State&amp;Prog_Info'!O15)</f>
        <v>[Program 11]</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IF('I_State&amp;Prog_Info'!O17="","(Placeholder for plan type)",'I_State&amp;Prog_Info'!O17)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IF('I_State&amp;Prog_Info'!O59="","(Placeholder for providers)",'I_State&amp;Prog_Info'!O59)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IF('I_State&amp;Prog_Info'!O39="","(Placeholder for separate analysis and results document)",'I_State&amp;Prog_Info'!O39)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IF('I_State&amp;Prog_Info'!O40="","(Placeholder for separate analysis and results document)",'I_State&amp;Prog_Info'!O40)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IF('I_State&amp;Prog_Info'!O41="","(Placeholder for separate analysis and results document)",'I_State&amp;Prog_Info'!O41)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C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C00-000001000000}">
          <x14:formula1>
            <xm:f>'Set Values'!$I$3:$I$7</xm:f>
          </x14:formula1>
          <xm:sqref>E19:CZ19</xm:sqref>
        </x14:dataValidation>
        <x14:dataValidation type="list" allowBlank="1" showInputMessage="1" prompt="To enter free text, select cell and type - do not click into cell" xr:uid="{00000000-0002-0000-0C00-000002000000}">
          <x14:formula1>
            <xm:f>'Set Values'!$I$3:$I$7</xm:f>
          </x14:formula1>
          <xm:sqref>E17:CZ17</xm:sqref>
        </x14:dataValidation>
        <x14:dataValidation type="list" allowBlank="1" showInputMessage="1" prompt="To enter free text, select cell and type - do not click into cell" xr:uid="{00000000-0002-0000-0C00-000003000000}">
          <x14:formula1>
            <xm:f>'Set Values'!$F$3:$F$12</xm:f>
          </x14:formula1>
          <xm:sqref>E14:CZ14</xm:sqref>
        </x14:dataValidation>
        <x14:dataValidation type="list" allowBlank="1" showInputMessage="1" showErrorMessage="1" xr:uid="{00000000-0002-0000-0C00-000004000000}">
          <x14:formula1>
            <xm:f>'Set Values'!$M$3:$M$4</xm:f>
          </x14:formula1>
          <xm:sqref>E31:AR31 E38:AR38</xm:sqref>
        </x14:dataValidation>
        <x14:dataValidation type="list" allowBlank="1" showInputMessage="1" showErrorMessage="1" xr:uid="{00000000-0002-0000-0C00-000005000000}">
          <x14:formula1>
            <xm:f>'Set Values'!$L$3:$L$5</xm:f>
          </x14:formula1>
          <xm:sqref>E24:L24</xm:sqref>
        </x14:dataValidation>
        <x14:dataValidation type="list" allowBlank="1" showInputMessage="1" prompt="To enter free text, select cell and type - do not click into cell" xr:uid="{00000000-0002-0000-0C00-000006000000}">
          <x14:formula1>
            <xm:f>'Set Values'!$G$3:$G$14</xm:f>
          </x14:formula1>
          <xm:sqref>E16:CZ16</xm:sqref>
        </x14:dataValidation>
        <x14:dataValidation type="list" allowBlank="1" showInputMessage="1" xr:uid="{00000000-0002-0000-0C00-000007000000}">
          <x14:formula1>
            <xm:f>'Set Values'!$K$3:$K$10</xm:f>
          </x14:formula1>
          <xm:sqref>E23:L23</xm:sqref>
        </x14:dataValidation>
        <x14:dataValidation type="list" allowBlank="1" showInputMessage="1" prompt="To enter free text, select cell and type - do not click into cell" xr:uid="{00000000-0002-0000-0C00-000008000000}">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IF('I_State&amp;Prog_Info'!P15="","[Program 12]",'I_State&amp;Prog_Info'!P15)</f>
        <v>[Program 12]</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IF('I_State&amp;Prog_Info'!P17="","(Placeholder for plan type)",'I_State&amp;Prog_Info'!P17)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IF('I_State&amp;Prog_Info'!P59="","(Placeholder for providers)",'I_State&amp;Prog_Info'!P59)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IF('I_State&amp;Prog_Info'!P39="","(Placeholder for separate analysis and results document)",'I_State&amp;Prog_Info'!P39)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IF('I_State&amp;Prog_Info'!P40="","(Placeholder for separate analysis and results document)",'I_State&amp;Prog_Info'!P40)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IF('I_State&amp;Prog_Info'!P41="","(Placeholder for separate analysis and results document)",'I_State&amp;Prog_Info'!P41)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D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D00-000001000000}">
          <x14:formula1>
            <xm:f>'Set Values'!$H$3:$H$12</xm:f>
          </x14:formula1>
          <xm:sqref>E18:CZ18</xm:sqref>
        </x14:dataValidation>
        <x14:dataValidation type="list" allowBlank="1" showInputMessage="1" xr:uid="{00000000-0002-0000-0D00-000002000000}">
          <x14:formula1>
            <xm:f>'Set Values'!$K$3:$K$10</xm:f>
          </x14:formula1>
          <xm:sqref>E23:L23</xm:sqref>
        </x14:dataValidation>
        <x14:dataValidation type="list" allowBlank="1" showInputMessage="1" prompt="To enter free text, select cell and type - do not click into cell" xr:uid="{00000000-0002-0000-0D00-000003000000}">
          <x14:formula1>
            <xm:f>'Set Values'!$G$3:$G$14</xm:f>
          </x14:formula1>
          <xm:sqref>E16:CZ16</xm:sqref>
        </x14:dataValidation>
        <x14:dataValidation type="list" allowBlank="1" showInputMessage="1" showErrorMessage="1" xr:uid="{00000000-0002-0000-0D00-000004000000}">
          <x14:formula1>
            <xm:f>'Set Values'!$L$3:$L$5</xm:f>
          </x14:formula1>
          <xm:sqref>E24:L24</xm:sqref>
        </x14:dataValidation>
        <x14:dataValidation type="list" allowBlank="1" showInputMessage="1" showErrorMessage="1" xr:uid="{00000000-0002-0000-0D00-000005000000}">
          <x14:formula1>
            <xm:f>'Set Values'!$M$3:$M$4</xm:f>
          </x14:formula1>
          <xm:sqref>E31:AR31 E38:AR38</xm:sqref>
        </x14:dataValidation>
        <x14:dataValidation type="list" allowBlank="1" showInputMessage="1" prompt="To enter free text, select cell and type - do not click into cell" xr:uid="{00000000-0002-0000-0D00-000006000000}">
          <x14:formula1>
            <xm:f>'Set Values'!$F$3:$F$12</xm:f>
          </x14:formula1>
          <xm:sqref>E14:CZ14</xm:sqref>
        </x14:dataValidation>
        <x14:dataValidation type="list" allowBlank="1" showInputMessage="1" prompt="To enter free text, select cell and type - do not click into cell" xr:uid="{00000000-0002-0000-0D00-000007000000}">
          <x14:formula1>
            <xm:f>'Set Values'!$I$3:$I$7</xm:f>
          </x14:formula1>
          <xm:sqref>E17:CZ17</xm:sqref>
        </x14:dataValidation>
        <x14:dataValidation type="list" allowBlank="1" showInputMessage="1" xr:uid="{00000000-0002-0000-0D00-000008000000}">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IF('I_State&amp;Prog_Info'!Q15="","[Program 13]",'I_State&amp;Prog_Info'!Q15)</f>
        <v>[Program 13]</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IF('I_State&amp;Prog_Info'!Q17="","(Placeholder for plan type)",'I_State&amp;Prog_Info'!Q17)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IF('I_State&amp;Prog_Info'!Q59="","(Placeholder for providers)",'I_State&amp;Prog_Info'!Q59)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IF('I_State&amp;Prog_Info'!Q39="","(Placeholder for separate analysis and results document)",'I_State&amp;Prog_Info'!Q39)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IF('I_State&amp;Prog_Info'!Q40="","(Placeholder for separate analysis and results document)",'I_State&amp;Prog_Info'!Q40)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IF('I_State&amp;Prog_Info'!Q41="","(Placeholder for separate analysis and results document)",'I_State&amp;Prog_Info'!Q41)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E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E00-000001000000}">
          <x14:formula1>
            <xm:f>'Set Values'!$I$3:$I$7</xm:f>
          </x14:formula1>
          <xm:sqref>E19:CZ19</xm:sqref>
        </x14:dataValidation>
        <x14:dataValidation type="list" allowBlank="1" showInputMessage="1" prompt="To enter free text, select cell and type - do not click into cell" xr:uid="{00000000-0002-0000-0E00-000002000000}">
          <x14:formula1>
            <xm:f>'Set Values'!$I$3:$I$7</xm:f>
          </x14:formula1>
          <xm:sqref>E17:CZ17</xm:sqref>
        </x14:dataValidation>
        <x14:dataValidation type="list" allowBlank="1" showInputMessage="1" prompt="To enter free text, select cell and type - do not click into cell" xr:uid="{00000000-0002-0000-0E00-000003000000}">
          <x14:formula1>
            <xm:f>'Set Values'!$F$3:$F$12</xm:f>
          </x14:formula1>
          <xm:sqref>E14:CZ14</xm:sqref>
        </x14:dataValidation>
        <x14:dataValidation type="list" allowBlank="1" showInputMessage="1" showErrorMessage="1" xr:uid="{00000000-0002-0000-0E00-000004000000}">
          <x14:formula1>
            <xm:f>'Set Values'!$M$3:$M$4</xm:f>
          </x14:formula1>
          <xm:sqref>E31:AR31 E38:AR38</xm:sqref>
        </x14:dataValidation>
        <x14:dataValidation type="list" allowBlank="1" showInputMessage="1" showErrorMessage="1" xr:uid="{00000000-0002-0000-0E00-000005000000}">
          <x14:formula1>
            <xm:f>'Set Values'!$L$3:$L$5</xm:f>
          </x14:formula1>
          <xm:sqref>E24:L24</xm:sqref>
        </x14:dataValidation>
        <x14:dataValidation type="list" allowBlank="1" showInputMessage="1" prompt="To enter free text, select cell and type - do not click into cell" xr:uid="{00000000-0002-0000-0E00-000006000000}">
          <x14:formula1>
            <xm:f>'Set Values'!$G$3:$G$14</xm:f>
          </x14:formula1>
          <xm:sqref>E16:CZ16</xm:sqref>
        </x14:dataValidation>
        <x14:dataValidation type="list" allowBlank="1" showInputMessage="1" xr:uid="{00000000-0002-0000-0E00-000007000000}">
          <x14:formula1>
            <xm:f>'Set Values'!$K$3:$K$10</xm:f>
          </x14:formula1>
          <xm:sqref>E23:L23</xm:sqref>
        </x14:dataValidation>
        <x14:dataValidation type="list" allowBlank="1" showInputMessage="1" prompt="To enter free text, select cell and type - do not click into cell" xr:uid="{00000000-0002-0000-0E00-000008000000}">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IF('I_State&amp;Prog_Info'!R15="","[Program 14]",'I_State&amp;Prog_Info'!R15)</f>
        <v>[Program 14]</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IF('I_State&amp;Prog_Info'!R17="","(Placeholder for plan type)",'I_State&amp;Prog_Info'!R17)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IF('I_State&amp;Prog_Info'!R59="","(Placeholder for providers)",'I_State&amp;Prog_Info'!R59)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IF('I_State&amp;Prog_Info'!R39="","(Placeholder for separate analysis and results document)",'I_State&amp;Prog_Info'!R39)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IF('I_State&amp;Prog_Info'!R40="","(Placeholder for separate analysis and results document)",'I_State&amp;Prog_Info'!R40)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IF('I_State&amp;Prog_Info'!R41="","(Placeholder for separate analysis and results document)",'I_State&amp;Prog_Info'!R41)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F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F00-000001000000}">
          <x14:formula1>
            <xm:f>'Set Values'!$H$3:$H$12</xm:f>
          </x14:formula1>
          <xm:sqref>E18:CZ18</xm:sqref>
        </x14:dataValidation>
        <x14:dataValidation type="list" allowBlank="1" showInputMessage="1" xr:uid="{00000000-0002-0000-0F00-000002000000}">
          <x14:formula1>
            <xm:f>'Set Values'!$K$3:$K$10</xm:f>
          </x14:formula1>
          <xm:sqref>E23:L23</xm:sqref>
        </x14:dataValidation>
        <x14:dataValidation type="list" allowBlank="1" showInputMessage="1" prompt="To enter free text, select cell and type - do not click into cell" xr:uid="{00000000-0002-0000-0F00-000003000000}">
          <x14:formula1>
            <xm:f>'Set Values'!$G$3:$G$14</xm:f>
          </x14:formula1>
          <xm:sqref>E16:CZ16</xm:sqref>
        </x14:dataValidation>
        <x14:dataValidation type="list" allowBlank="1" showInputMessage="1" showErrorMessage="1" xr:uid="{00000000-0002-0000-0F00-000004000000}">
          <x14:formula1>
            <xm:f>'Set Values'!$L$3:$L$5</xm:f>
          </x14:formula1>
          <xm:sqref>E24:L24</xm:sqref>
        </x14:dataValidation>
        <x14:dataValidation type="list" allowBlank="1" showInputMessage="1" showErrorMessage="1" xr:uid="{00000000-0002-0000-0F00-000005000000}">
          <x14:formula1>
            <xm:f>'Set Values'!$M$3:$M$4</xm:f>
          </x14:formula1>
          <xm:sqref>E31:AR31 E38:AR38</xm:sqref>
        </x14:dataValidation>
        <x14:dataValidation type="list" allowBlank="1" showInputMessage="1" prompt="To enter free text, select cell and type - do not click into cell" xr:uid="{00000000-0002-0000-0F00-000006000000}">
          <x14:formula1>
            <xm:f>'Set Values'!$F$3:$F$12</xm:f>
          </x14:formula1>
          <xm:sqref>E14:CZ14</xm:sqref>
        </x14:dataValidation>
        <x14:dataValidation type="list" allowBlank="1" showInputMessage="1" prompt="To enter free text, select cell and type - do not click into cell" xr:uid="{00000000-0002-0000-0F00-000007000000}">
          <x14:formula1>
            <xm:f>'Set Values'!$I$3:$I$7</xm:f>
          </x14:formula1>
          <xm:sqref>E17:CZ17</xm:sqref>
        </x14:dataValidation>
        <x14:dataValidation type="list" allowBlank="1" showInputMessage="1" xr:uid="{00000000-0002-0000-0F00-000008000000}">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IF('I_State&amp;Prog_Info'!S15="","[Program 15]",'I_State&amp;Prog_Info'!S15)</f>
        <v>[Program 15]</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IF('I_State&amp;Prog_Info'!S17="","(Placeholder for plan type)",'I_State&amp;Prog_Info'!S17)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IF('I_State&amp;Prog_Info'!S59="","(Placeholder for providers)",'I_State&amp;Prog_Info'!S59)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IF('I_State&amp;Prog_Info'!S39="","(Placeholder for separate analysis and results document)",'I_State&amp;Prog_Info'!S39)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IF('I_State&amp;Prog_Info'!S40="","(Placeholder for separate analysis and results document)",'I_State&amp;Prog_Info'!S40)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IF('I_State&amp;Prog_Info'!S41="","(Placeholder for separate analysis and results document)",'I_State&amp;Prog_Info'!S41)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10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1000-000001000000}">
          <x14:formula1>
            <xm:f>'Set Values'!$I$3:$I$7</xm:f>
          </x14:formula1>
          <xm:sqref>E19:CZ19</xm:sqref>
        </x14:dataValidation>
        <x14:dataValidation type="list" allowBlank="1" showInputMessage="1" prompt="To enter free text, select cell and type - do not click into cell" xr:uid="{00000000-0002-0000-1000-000002000000}">
          <x14:formula1>
            <xm:f>'Set Values'!$I$3:$I$7</xm:f>
          </x14:formula1>
          <xm:sqref>E17:CZ17</xm:sqref>
        </x14:dataValidation>
        <x14:dataValidation type="list" allowBlank="1" showInputMessage="1" prompt="To enter free text, select cell and type - do not click into cell" xr:uid="{00000000-0002-0000-1000-000003000000}">
          <x14:formula1>
            <xm:f>'Set Values'!$F$3:$F$12</xm:f>
          </x14:formula1>
          <xm:sqref>E14:CZ14</xm:sqref>
        </x14:dataValidation>
        <x14:dataValidation type="list" allowBlank="1" showInputMessage="1" showErrorMessage="1" xr:uid="{00000000-0002-0000-1000-000004000000}">
          <x14:formula1>
            <xm:f>'Set Values'!$M$3:$M$4</xm:f>
          </x14:formula1>
          <xm:sqref>E31:AR31 E38:AR38</xm:sqref>
        </x14:dataValidation>
        <x14:dataValidation type="list" allowBlank="1" showInputMessage="1" showErrorMessage="1" xr:uid="{00000000-0002-0000-1000-000005000000}">
          <x14:formula1>
            <xm:f>'Set Values'!$L$3:$L$5</xm:f>
          </x14:formula1>
          <xm:sqref>E24:L24</xm:sqref>
        </x14:dataValidation>
        <x14:dataValidation type="list" allowBlank="1" showInputMessage="1" prompt="To enter free text, select cell and type - do not click into cell" xr:uid="{00000000-0002-0000-1000-000006000000}">
          <x14:formula1>
            <xm:f>'Set Values'!$G$3:$G$14</xm:f>
          </x14:formula1>
          <xm:sqref>E16:CZ16</xm:sqref>
        </x14:dataValidation>
        <x14:dataValidation type="list" allowBlank="1" showInputMessage="1" xr:uid="{00000000-0002-0000-1000-000007000000}">
          <x14:formula1>
            <xm:f>'Set Values'!$K$3:$K$10</xm:f>
          </x14:formula1>
          <xm:sqref>E23:L23</xm:sqref>
        </x14:dataValidation>
        <x14:dataValidation type="list" allowBlank="1" showInputMessage="1" prompt="To enter free text, select cell and type - do not click into cell" xr:uid="{00000000-0002-0000-1000-000008000000}">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dimension ref="A1:Z53"/>
  <sheetViews>
    <sheetView zoomScale="80" zoomScaleNormal="80" workbookViewId="0">
      <selection activeCell="E2" sqref="E2"/>
    </sheetView>
  </sheetViews>
  <sheetFormatPr defaultColWidth="9.42578125" defaultRowHeight="14.25" x14ac:dyDescent="0.2"/>
  <cols>
    <col min="1" max="1" width="9.42578125" style="36"/>
    <col min="2" max="2" width="19.42578125" style="36" customWidth="1"/>
    <col min="3" max="3" width="9.42578125" style="36"/>
    <col min="4" max="5" width="21.42578125" style="36" customWidth="1"/>
    <col min="6" max="6" width="21.42578125" style="10" customWidth="1"/>
    <col min="7" max="7" width="19" style="10" customWidth="1"/>
    <col min="8" max="8" width="19.5703125" style="10" customWidth="1"/>
    <col min="9" max="9" width="18.42578125" style="10" customWidth="1"/>
    <col min="10" max="10" width="19.5703125" style="35" customWidth="1"/>
    <col min="11" max="12" width="18.42578125" style="10" customWidth="1"/>
    <col min="13" max="13" width="30.140625" style="10" customWidth="1"/>
    <col min="14" max="14" width="12.42578125" style="10" customWidth="1"/>
    <col min="15" max="22" width="12.42578125" style="13" customWidth="1"/>
    <col min="23" max="26" width="9.42578125" style="14"/>
    <col min="27" max="16384" width="9.42578125" style="11"/>
  </cols>
  <sheetData>
    <row r="1" spans="1:26" s="14" customFormat="1" ht="15.75" thickBot="1" x14ac:dyDescent="0.3">
      <c r="A1" s="79" t="s">
        <v>218</v>
      </c>
      <c r="B1" s="80"/>
      <c r="C1" s="54"/>
      <c r="D1" s="54"/>
      <c r="E1" s="54"/>
      <c r="F1" s="13"/>
      <c r="G1" s="37"/>
      <c r="H1" s="37"/>
      <c r="I1" s="37"/>
      <c r="J1" s="34"/>
      <c r="K1" s="37"/>
      <c r="L1" s="37"/>
      <c r="M1" s="37"/>
      <c r="N1" s="13"/>
      <c r="O1" s="13"/>
      <c r="P1" s="13"/>
      <c r="Q1" s="13"/>
      <c r="R1" s="13"/>
      <c r="S1" s="13"/>
      <c r="T1" s="13"/>
      <c r="U1" s="13"/>
      <c r="V1" s="13"/>
    </row>
    <row r="2" spans="1:26" s="20" customFormat="1" ht="29.25" thickBot="1" x14ac:dyDescent="0.3">
      <c r="A2" s="21" t="s">
        <v>230</v>
      </c>
      <c r="B2" s="21" t="s">
        <v>307</v>
      </c>
      <c r="C2" s="21" t="s">
        <v>291</v>
      </c>
      <c r="D2" s="21" t="s">
        <v>271</v>
      </c>
      <c r="E2" s="21" t="s">
        <v>272</v>
      </c>
      <c r="F2" s="21" t="s">
        <v>93</v>
      </c>
      <c r="G2" s="22" t="s">
        <v>90</v>
      </c>
      <c r="H2" s="22" t="s">
        <v>91</v>
      </c>
      <c r="I2" s="22" t="s">
        <v>92</v>
      </c>
      <c r="J2" s="22" t="s">
        <v>235</v>
      </c>
      <c r="K2" s="22" t="s">
        <v>219</v>
      </c>
      <c r="L2" s="22" t="s">
        <v>65</v>
      </c>
      <c r="M2" s="22" t="s">
        <v>245</v>
      </c>
      <c r="N2" s="22" t="s">
        <v>437</v>
      </c>
      <c r="O2" s="19"/>
      <c r="P2" s="19"/>
      <c r="Q2" s="19"/>
      <c r="R2" s="19"/>
      <c r="S2" s="19"/>
      <c r="T2" s="19"/>
      <c r="U2" s="19"/>
      <c r="V2" s="19"/>
    </row>
    <row r="3" spans="1:26" s="18" customFormat="1" ht="71.25" x14ac:dyDescent="0.2">
      <c r="A3" s="26" t="s">
        <v>9</v>
      </c>
      <c r="B3" s="55" t="s">
        <v>308</v>
      </c>
      <c r="C3" s="65" t="s">
        <v>292</v>
      </c>
      <c r="D3" s="55" t="s">
        <v>418</v>
      </c>
      <c r="E3" s="55" t="s">
        <v>278</v>
      </c>
      <c r="F3" s="15" t="s">
        <v>197</v>
      </c>
      <c r="G3" s="15" t="s">
        <v>79</v>
      </c>
      <c r="H3" s="15" t="s">
        <v>326</v>
      </c>
      <c r="I3" s="15" t="s">
        <v>199</v>
      </c>
      <c r="J3" s="62" t="s">
        <v>66</v>
      </c>
      <c r="K3" s="15" t="s">
        <v>204</v>
      </c>
      <c r="L3" s="15" t="s">
        <v>310</v>
      </c>
      <c r="M3" s="15" t="s">
        <v>359</v>
      </c>
      <c r="N3" s="15" t="s">
        <v>438</v>
      </c>
      <c r="O3" s="16"/>
      <c r="P3" s="16"/>
      <c r="Q3" s="16"/>
      <c r="R3" s="16"/>
      <c r="S3" s="16"/>
      <c r="T3" s="16"/>
      <c r="U3" s="16"/>
      <c r="V3" s="16"/>
      <c r="W3" s="17"/>
      <c r="X3" s="17"/>
      <c r="Y3" s="17"/>
      <c r="Z3" s="17"/>
    </row>
    <row r="4" spans="1:26" ht="71.25" customHeight="1" x14ac:dyDescent="0.2">
      <c r="A4" s="27" t="s">
        <v>10</v>
      </c>
      <c r="B4" s="68" t="s">
        <v>312</v>
      </c>
      <c r="C4" s="28" t="s">
        <v>293</v>
      </c>
      <c r="D4" s="55" t="s">
        <v>419</v>
      </c>
      <c r="E4" s="55" t="s">
        <v>279</v>
      </c>
      <c r="F4" s="10" t="s">
        <v>200</v>
      </c>
      <c r="G4" s="10" t="s">
        <v>80</v>
      </c>
      <c r="H4" s="15" t="s">
        <v>198</v>
      </c>
      <c r="I4" s="10" t="s">
        <v>202</v>
      </c>
      <c r="J4" s="63" t="s">
        <v>62</v>
      </c>
      <c r="K4" s="10" t="s">
        <v>208</v>
      </c>
      <c r="L4" s="10" t="s">
        <v>328</v>
      </c>
      <c r="M4" s="10" t="s">
        <v>360</v>
      </c>
      <c r="N4" s="10" t="s">
        <v>439</v>
      </c>
    </row>
    <row r="5" spans="1:26" ht="42.75" x14ac:dyDescent="0.2">
      <c r="A5" s="27" t="s">
        <v>11</v>
      </c>
      <c r="B5" s="68" t="s">
        <v>372</v>
      </c>
      <c r="C5" s="27"/>
      <c r="D5" s="27"/>
      <c r="E5" s="27"/>
      <c r="F5" s="10" t="s">
        <v>205</v>
      </c>
      <c r="G5" s="10" t="s">
        <v>88</v>
      </c>
      <c r="H5" s="10" t="s">
        <v>324</v>
      </c>
      <c r="I5" s="10" t="s">
        <v>206</v>
      </c>
      <c r="J5" s="63" t="s">
        <v>77</v>
      </c>
      <c r="K5" s="10" t="s">
        <v>203</v>
      </c>
      <c r="L5" s="10" t="s">
        <v>311</v>
      </c>
      <c r="N5" s="10" t="s">
        <v>440</v>
      </c>
    </row>
    <row r="6" spans="1:26" ht="42.75" x14ac:dyDescent="0.2">
      <c r="A6" s="27" t="s">
        <v>12</v>
      </c>
      <c r="B6" s="68" t="s">
        <v>373</v>
      </c>
      <c r="C6" s="27"/>
      <c r="D6" s="27"/>
      <c r="E6" s="27"/>
      <c r="F6" s="10" t="s">
        <v>209</v>
      </c>
      <c r="G6" s="10" t="s">
        <v>81</v>
      </c>
      <c r="H6" s="10" t="s">
        <v>201</v>
      </c>
      <c r="I6" s="10" t="s">
        <v>210</v>
      </c>
      <c r="J6" s="63" t="s">
        <v>78</v>
      </c>
      <c r="K6" s="10" t="s">
        <v>220</v>
      </c>
      <c r="N6" s="10" t="s">
        <v>441</v>
      </c>
    </row>
    <row r="7" spans="1:26" ht="57" x14ac:dyDescent="0.2">
      <c r="A7" s="27" t="s">
        <v>13</v>
      </c>
      <c r="B7" s="68" t="s">
        <v>374</v>
      </c>
      <c r="C7" s="27"/>
      <c r="D7" s="27"/>
      <c r="E7" s="27"/>
      <c r="F7" s="10" t="s">
        <v>212</v>
      </c>
      <c r="G7" s="10" t="s">
        <v>82</v>
      </c>
      <c r="H7" s="10" t="s">
        <v>325</v>
      </c>
      <c r="I7" s="12" t="s">
        <v>211</v>
      </c>
      <c r="J7" s="63" t="s">
        <v>63</v>
      </c>
      <c r="K7" s="10" t="s">
        <v>207</v>
      </c>
      <c r="N7" s="12" t="s">
        <v>211</v>
      </c>
    </row>
    <row r="8" spans="1:26" ht="57" x14ac:dyDescent="0.2">
      <c r="A8" s="27" t="s">
        <v>14</v>
      </c>
      <c r="B8" s="68" t="s">
        <v>375</v>
      </c>
      <c r="C8" s="27"/>
      <c r="D8" s="27"/>
      <c r="E8" s="27"/>
      <c r="F8" s="10" t="s">
        <v>213</v>
      </c>
      <c r="G8" s="10" t="s">
        <v>83</v>
      </c>
      <c r="H8" s="10" t="s">
        <v>406</v>
      </c>
      <c r="J8" s="63" t="s">
        <v>64</v>
      </c>
      <c r="K8" s="10" t="s">
        <v>221</v>
      </c>
    </row>
    <row r="9" spans="1:26" ht="57" x14ac:dyDescent="0.2">
      <c r="A9" s="27" t="s">
        <v>15</v>
      </c>
      <c r="B9" s="68" t="s">
        <v>376</v>
      </c>
      <c r="C9" s="27"/>
      <c r="D9" s="27"/>
      <c r="E9" s="27"/>
      <c r="F9" s="10" t="s">
        <v>214</v>
      </c>
      <c r="G9" s="10" t="s">
        <v>84</v>
      </c>
      <c r="H9" s="10" t="s">
        <v>407</v>
      </c>
      <c r="J9" s="63" t="s">
        <v>67</v>
      </c>
      <c r="K9" s="10" t="s">
        <v>311</v>
      </c>
    </row>
    <row r="10" spans="1:26" ht="57" x14ac:dyDescent="0.2">
      <c r="A10" s="27" t="s">
        <v>231</v>
      </c>
      <c r="B10" s="68" t="s">
        <v>377</v>
      </c>
      <c r="C10" s="27"/>
      <c r="D10" s="27"/>
      <c r="E10" s="27"/>
      <c r="F10" s="10" t="s">
        <v>394</v>
      </c>
      <c r="G10" s="10" t="s">
        <v>85</v>
      </c>
      <c r="H10" s="10" t="s">
        <v>408</v>
      </c>
      <c r="J10" s="64" t="s">
        <v>211</v>
      </c>
      <c r="K10" s="12" t="s">
        <v>211</v>
      </c>
    </row>
    <row r="11" spans="1:26" x14ac:dyDescent="0.2">
      <c r="A11" s="27" t="s">
        <v>16</v>
      </c>
      <c r="B11" s="27"/>
      <c r="C11" s="27"/>
      <c r="D11" s="27"/>
      <c r="E11" s="27"/>
      <c r="F11" s="10" t="s">
        <v>215</v>
      </c>
      <c r="G11" s="10" t="s">
        <v>86</v>
      </c>
      <c r="H11" s="10" t="s">
        <v>201</v>
      </c>
    </row>
    <row r="12" spans="1:26" ht="28.5" x14ac:dyDescent="0.2">
      <c r="A12" s="27" t="s">
        <v>17</v>
      </c>
      <c r="B12" s="27"/>
      <c r="C12" s="27"/>
      <c r="D12" s="27"/>
      <c r="E12" s="27"/>
      <c r="F12" s="12" t="s">
        <v>211</v>
      </c>
      <c r="G12" s="10" t="s">
        <v>87</v>
      </c>
      <c r="H12" s="12" t="s">
        <v>211</v>
      </c>
    </row>
    <row r="13" spans="1:26" x14ac:dyDescent="0.2">
      <c r="A13" s="27" t="s">
        <v>18</v>
      </c>
      <c r="B13" s="27"/>
      <c r="C13" s="27"/>
      <c r="D13" s="27"/>
      <c r="E13" s="27"/>
      <c r="G13" s="10" t="s">
        <v>76</v>
      </c>
    </row>
    <row r="14" spans="1:26" ht="28.5" x14ac:dyDescent="0.2">
      <c r="A14" s="27" t="s">
        <v>19</v>
      </c>
      <c r="B14" s="27"/>
      <c r="C14" s="27"/>
      <c r="D14" s="27"/>
      <c r="E14" s="27"/>
      <c r="G14" s="12" t="s">
        <v>211</v>
      </c>
    </row>
    <row r="15" spans="1:26" x14ac:dyDescent="0.2">
      <c r="A15" s="27" t="s">
        <v>20</v>
      </c>
      <c r="B15" s="27"/>
      <c r="C15" s="27"/>
      <c r="D15" s="27"/>
      <c r="E15" s="27"/>
    </row>
    <row r="16" spans="1:26" x14ac:dyDescent="0.2">
      <c r="A16" s="27" t="s">
        <v>21</v>
      </c>
      <c r="B16" s="27"/>
      <c r="C16" s="27"/>
      <c r="D16" s="27"/>
      <c r="E16" s="27"/>
    </row>
    <row r="17" spans="1:5" x14ac:dyDescent="0.2">
      <c r="A17" s="27" t="s">
        <v>22</v>
      </c>
      <c r="B17" s="27"/>
      <c r="C17" s="27"/>
      <c r="D17" s="27"/>
      <c r="E17" s="27"/>
    </row>
    <row r="18" spans="1:5" x14ac:dyDescent="0.2">
      <c r="A18" s="27" t="s">
        <v>23</v>
      </c>
      <c r="B18" s="27"/>
      <c r="C18" s="27"/>
      <c r="D18" s="27"/>
      <c r="E18" s="27"/>
    </row>
    <row r="19" spans="1:5" x14ac:dyDescent="0.2">
      <c r="A19" s="27" t="s">
        <v>24</v>
      </c>
      <c r="B19" s="27"/>
      <c r="C19" s="27"/>
      <c r="D19" s="27"/>
      <c r="E19" s="27"/>
    </row>
    <row r="20" spans="1:5" x14ac:dyDescent="0.2">
      <c r="A20" s="27" t="s">
        <v>25</v>
      </c>
      <c r="B20" s="27"/>
      <c r="C20" s="27"/>
      <c r="D20" s="27"/>
      <c r="E20" s="27"/>
    </row>
    <row r="21" spans="1:5" x14ac:dyDescent="0.2">
      <c r="A21" s="27" t="s">
        <v>26</v>
      </c>
      <c r="B21" s="27"/>
      <c r="C21" s="27"/>
      <c r="D21" s="27"/>
      <c r="E21" s="27"/>
    </row>
    <row r="22" spans="1:5" x14ac:dyDescent="0.2">
      <c r="A22" s="27" t="s">
        <v>27</v>
      </c>
      <c r="B22" s="27"/>
      <c r="C22" s="27"/>
      <c r="D22" s="27"/>
      <c r="E22" s="27"/>
    </row>
    <row r="23" spans="1:5" x14ac:dyDescent="0.2">
      <c r="A23" s="27" t="s">
        <v>28</v>
      </c>
      <c r="B23" s="27"/>
      <c r="C23" s="27"/>
      <c r="D23" s="27"/>
      <c r="E23" s="27"/>
    </row>
    <row r="24" spans="1:5" x14ac:dyDescent="0.2">
      <c r="A24" s="27" t="s">
        <v>29</v>
      </c>
      <c r="B24" s="27"/>
      <c r="C24" s="27"/>
      <c r="D24" s="27"/>
      <c r="E24" s="27"/>
    </row>
    <row r="25" spans="1:5" x14ac:dyDescent="0.2">
      <c r="A25" s="27" t="s">
        <v>30</v>
      </c>
      <c r="B25" s="27"/>
      <c r="C25" s="27"/>
      <c r="D25" s="27"/>
      <c r="E25" s="27"/>
    </row>
    <row r="26" spans="1:5" x14ac:dyDescent="0.2">
      <c r="A26" s="27" t="s">
        <v>31</v>
      </c>
      <c r="B26" s="27"/>
      <c r="C26" s="27"/>
      <c r="D26" s="27"/>
      <c r="E26" s="27"/>
    </row>
    <row r="27" spans="1:5" x14ac:dyDescent="0.2">
      <c r="A27" s="27" t="s">
        <v>32</v>
      </c>
      <c r="B27" s="27"/>
      <c r="C27" s="27"/>
      <c r="D27" s="27"/>
      <c r="E27" s="27"/>
    </row>
    <row r="28" spans="1:5" x14ac:dyDescent="0.2">
      <c r="A28" s="27" t="s">
        <v>33</v>
      </c>
      <c r="B28" s="27"/>
      <c r="C28" s="27"/>
      <c r="D28" s="27"/>
      <c r="E28" s="27"/>
    </row>
    <row r="29" spans="1:5" x14ac:dyDescent="0.2">
      <c r="A29" s="27" t="s">
        <v>34</v>
      </c>
      <c r="B29" s="27"/>
      <c r="C29" s="27"/>
      <c r="D29" s="27"/>
      <c r="E29" s="27"/>
    </row>
    <row r="30" spans="1:5" x14ac:dyDescent="0.2">
      <c r="A30" s="27" t="s">
        <v>35</v>
      </c>
      <c r="B30" s="27"/>
      <c r="C30" s="27"/>
      <c r="D30" s="27"/>
      <c r="E30" s="27"/>
    </row>
    <row r="31" spans="1:5" x14ac:dyDescent="0.2">
      <c r="A31" s="27" t="s">
        <v>36</v>
      </c>
      <c r="B31" s="27"/>
      <c r="C31" s="27"/>
      <c r="D31" s="27"/>
      <c r="E31" s="27"/>
    </row>
    <row r="32" spans="1:5" x14ac:dyDescent="0.2">
      <c r="A32" s="27" t="s">
        <v>37</v>
      </c>
      <c r="B32" s="27"/>
      <c r="C32" s="27"/>
      <c r="D32" s="27"/>
      <c r="E32" s="27"/>
    </row>
    <row r="33" spans="1:5" x14ac:dyDescent="0.2">
      <c r="A33" s="27" t="s">
        <v>38</v>
      </c>
      <c r="B33" s="27"/>
      <c r="C33" s="27"/>
      <c r="D33" s="27"/>
      <c r="E33" s="27"/>
    </row>
    <row r="34" spans="1:5" x14ac:dyDescent="0.2">
      <c r="A34" s="27" t="s">
        <v>39</v>
      </c>
      <c r="B34" s="27"/>
      <c r="C34" s="27"/>
      <c r="D34" s="27"/>
      <c r="E34" s="27"/>
    </row>
    <row r="35" spans="1:5" x14ac:dyDescent="0.2">
      <c r="A35" s="27" t="s">
        <v>40</v>
      </c>
      <c r="B35" s="27"/>
      <c r="C35" s="27"/>
      <c r="D35" s="27"/>
      <c r="E35" s="27"/>
    </row>
    <row r="36" spans="1:5" x14ac:dyDescent="0.2">
      <c r="A36" s="27" t="s">
        <v>41</v>
      </c>
      <c r="B36" s="27"/>
      <c r="C36" s="27"/>
      <c r="D36" s="27"/>
      <c r="E36" s="27"/>
    </row>
    <row r="37" spans="1:5" x14ac:dyDescent="0.2">
      <c r="A37" s="28" t="s">
        <v>42</v>
      </c>
      <c r="B37" s="28"/>
      <c r="C37" s="28"/>
      <c r="D37" s="28"/>
      <c r="E37" s="28"/>
    </row>
    <row r="38" spans="1:5" x14ac:dyDescent="0.2">
      <c r="A38" s="28" t="s">
        <v>43</v>
      </c>
      <c r="B38" s="28"/>
      <c r="C38" s="28"/>
      <c r="D38" s="28"/>
      <c r="E38" s="28"/>
    </row>
    <row r="39" spans="1:5" x14ac:dyDescent="0.2">
      <c r="A39" s="28" t="s">
        <v>44</v>
      </c>
      <c r="B39" s="28"/>
      <c r="C39" s="28"/>
      <c r="D39" s="28"/>
      <c r="E39" s="28"/>
    </row>
    <row r="40" spans="1:5" x14ac:dyDescent="0.2">
      <c r="A40" s="28" t="s">
        <v>45</v>
      </c>
      <c r="B40" s="28"/>
      <c r="C40" s="28"/>
      <c r="D40" s="28"/>
      <c r="E40" s="28"/>
    </row>
    <row r="41" spans="1:5" x14ac:dyDescent="0.2">
      <c r="A41" s="28" t="s">
        <v>58</v>
      </c>
      <c r="B41" s="28"/>
      <c r="C41" s="28"/>
      <c r="D41" s="28"/>
      <c r="E41" s="28"/>
    </row>
    <row r="42" spans="1:5" x14ac:dyDescent="0.2">
      <c r="A42" s="28" t="s">
        <v>46</v>
      </c>
      <c r="B42" s="28"/>
      <c r="C42" s="28"/>
      <c r="D42" s="28"/>
      <c r="E42" s="28"/>
    </row>
    <row r="43" spans="1:5" x14ac:dyDescent="0.2">
      <c r="A43" s="28" t="s">
        <v>47</v>
      </c>
      <c r="B43" s="28"/>
      <c r="C43" s="28"/>
      <c r="D43" s="28"/>
      <c r="E43" s="28"/>
    </row>
    <row r="44" spans="1:5" x14ac:dyDescent="0.2">
      <c r="A44" s="28" t="s">
        <v>48</v>
      </c>
      <c r="B44" s="28"/>
      <c r="C44" s="28"/>
      <c r="D44" s="28"/>
      <c r="E44" s="28"/>
    </row>
    <row r="45" spans="1:5" x14ac:dyDescent="0.2">
      <c r="A45" s="28" t="s">
        <v>49</v>
      </c>
      <c r="B45" s="28"/>
      <c r="C45" s="28"/>
      <c r="D45" s="28"/>
      <c r="E45" s="28"/>
    </row>
    <row r="46" spans="1:5" x14ac:dyDescent="0.2">
      <c r="A46" s="28" t="s">
        <v>50</v>
      </c>
      <c r="B46" s="28"/>
      <c r="C46" s="28"/>
      <c r="D46" s="28"/>
      <c r="E46" s="28"/>
    </row>
    <row r="47" spans="1:5" x14ac:dyDescent="0.2">
      <c r="A47" s="27" t="s">
        <v>51</v>
      </c>
      <c r="B47" s="27"/>
      <c r="C47" s="27"/>
      <c r="D47" s="27"/>
      <c r="E47" s="27"/>
    </row>
    <row r="48" spans="1:5" x14ac:dyDescent="0.2">
      <c r="A48" s="27" t="s">
        <v>52</v>
      </c>
      <c r="B48" s="27"/>
      <c r="C48" s="27"/>
      <c r="D48" s="27"/>
      <c r="E48" s="27"/>
    </row>
    <row r="49" spans="1:5" x14ac:dyDescent="0.2">
      <c r="A49" s="27" t="s">
        <v>53</v>
      </c>
      <c r="B49" s="27"/>
      <c r="C49" s="27"/>
      <c r="D49" s="27"/>
      <c r="E49" s="27"/>
    </row>
    <row r="50" spans="1:5" x14ac:dyDescent="0.2">
      <c r="A50" s="27" t="s">
        <v>54</v>
      </c>
      <c r="B50" s="27"/>
      <c r="C50" s="27"/>
      <c r="D50" s="27"/>
      <c r="E50" s="27"/>
    </row>
    <row r="51" spans="1:5" x14ac:dyDescent="0.2">
      <c r="A51" s="27" t="s">
        <v>55</v>
      </c>
      <c r="B51" s="27"/>
      <c r="C51" s="27"/>
      <c r="D51" s="27"/>
      <c r="E51" s="27"/>
    </row>
    <row r="52" spans="1:5" x14ac:dyDescent="0.2">
      <c r="A52" s="27" t="s">
        <v>56</v>
      </c>
      <c r="B52" s="27"/>
      <c r="C52" s="27"/>
      <c r="D52" s="27"/>
      <c r="E52" s="27"/>
    </row>
    <row r="53" spans="1:5" x14ac:dyDescent="0.2">
      <c r="A53" s="27" t="s">
        <v>57</v>
      </c>
      <c r="B53" s="27"/>
      <c r="C53" s="27"/>
      <c r="D53" s="27"/>
      <c r="E53" s="27"/>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11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opLeftCell="A9" zoomScale="85" zoomScaleNormal="85" workbookViewId="0">
      <selection activeCell="F9" sqref="F9"/>
    </sheetView>
  </sheetViews>
  <sheetFormatPr defaultColWidth="9.140625" defaultRowHeight="15" x14ac:dyDescent="0.25"/>
  <cols>
    <col min="1" max="1" width="7.5703125" style="1" customWidth="1"/>
    <col min="2" max="2" width="35.140625" style="1" customWidth="1"/>
    <col min="3" max="3" width="93.5703125" style="2" customWidth="1"/>
    <col min="4" max="4" width="28.5703125" style="2" customWidth="1"/>
    <col min="5" max="5" width="34.42578125" style="2" customWidth="1"/>
    <col min="6" max="6" width="33.5703125" style="2" customWidth="1"/>
    <col min="7" max="19" width="34.42578125" style="1" customWidth="1"/>
    <col min="20" max="16384" width="9.140625" style="1"/>
  </cols>
  <sheetData>
    <row r="1" spans="1:19" s="7" customFormat="1" ht="23.25" x14ac:dyDescent="0.2">
      <c r="A1" s="23" t="s">
        <v>251</v>
      </c>
      <c r="B1" s="31"/>
      <c r="C1" s="31"/>
      <c r="D1" s="31"/>
      <c r="E1" s="31"/>
      <c r="F1" s="31"/>
    </row>
    <row r="2" spans="1:19" ht="35.1" customHeight="1" thickBot="1" x14ac:dyDescent="0.35">
      <c r="A2" s="106" t="s">
        <v>329</v>
      </c>
      <c r="B2" s="107"/>
      <c r="C2" s="108"/>
      <c r="D2" s="108"/>
    </row>
    <row r="3" spans="1:19" ht="20.100000000000001" customHeight="1" x14ac:dyDescent="0.25">
      <c r="A3" s="181" t="s">
        <v>426</v>
      </c>
      <c r="B3" s="181"/>
      <c r="C3" s="181"/>
      <c r="D3" s="108"/>
      <c r="E3" s="143" t="s">
        <v>229</v>
      </c>
      <c r="F3" s="144"/>
    </row>
    <row r="4" spans="1:19" s="6" customFormat="1" ht="15" customHeight="1" x14ac:dyDescent="0.2">
      <c r="A4" s="109" t="s">
        <v>0</v>
      </c>
      <c r="B4" s="109" t="s">
        <v>1</v>
      </c>
      <c r="C4" s="9" t="s">
        <v>5</v>
      </c>
      <c r="D4" s="9" t="s">
        <v>69</v>
      </c>
      <c r="E4" s="133" t="str">
        <f>IF(E7="","[State]",E7)</f>
        <v>Missouri</v>
      </c>
      <c r="F4" s="145"/>
    </row>
    <row r="5" spans="1:19" ht="16.5" customHeight="1" x14ac:dyDescent="0.25">
      <c r="A5" s="49" t="s">
        <v>252</v>
      </c>
      <c r="B5" s="24" t="s">
        <v>60</v>
      </c>
      <c r="C5" s="25" t="s">
        <v>71</v>
      </c>
      <c r="D5" s="29" t="s">
        <v>2</v>
      </c>
      <c r="E5" s="132" t="s">
        <v>452</v>
      </c>
      <c r="F5" s="153"/>
    </row>
    <row r="6" spans="1:19" ht="16.5" customHeight="1" x14ac:dyDescent="0.25">
      <c r="A6" s="49" t="s">
        <v>253</v>
      </c>
      <c r="B6" s="25" t="s">
        <v>61</v>
      </c>
      <c r="C6" s="25" t="s">
        <v>72</v>
      </c>
      <c r="D6" s="29" t="s">
        <v>2</v>
      </c>
      <c r="E6" s="131" t="s">
        <v>453</v>
      </c>
      <c r="F6" s="153"/>
    </row>
    <row r="7" spans="1:19" ht="16.5" customHeight="1" x14ac:dyDescent="0.25">
      <c r="A7" s="49" t="s">
        <v>254</v>
      </c>
      <c r="B7" s="24" t="s">
        <v>6</v>
      </c>
      <c r="C7" s="25" t="s">
        <v>224</v>
      </c>
      <c r="D7" s="57" t="s">
        <v>232</v>
      </c>
      <c r="E7" s="131" t="s">
        <v>32</v>
      </c>
      <c r="F7" s="153"/>
    </row>
    <row r="8" spans="1:19" ht="16.5" customHeight="1" x14ac:dyDescent="0.25">
      <c r="A8" s="49" t="s">
        <v>255</v>
      </c>
      <c r="B8" s="24" t="s">
        <v>7</v>
      </c>
      <c r="C8" s="25" t="s">
        <v>3</v>
      </c>
      <c r="D8" s="29" t="s">
        <v>75</v>
      </c>
      <c r="E8" s="130">
        <v>45166</v>
      </c>
      <c r="F8" s="154"/>
    </row>
    <row r="9" spans="1:19" ht="258" customHeight="1" x14ac:dyDescent="0.25">
      <c r="A9" s="49" t="s">
        <v>330</v>
      </c>
      <c r="B9" s="49" t="s">
        <v>307</v>
      </c>
      <c r="C9" s="48" t="s">
        <v>397</v>
      </c>
      <c r="D9" s="58" t="s">
        <v>309</v>
      </c>
      <c r="E9" s="129" t="s">
        <v>312</v>
      </c>
      <c r="F9" s="155"/>
      <c r="G9" s="110"/>
      <c r="H9" s="110"/>
      <c r="I9" s="110"/>
      <c r="J9" s="110"/>
      <c r="K9" s="110"/>
      <c r="L9" s="110"/>
      <c r="M9" s="110"/>
      <c r="N9" s="110"/>
      <c r="O9" s="110"/>
      <c r="P9" s="110"/>
      <c r="Q9" s="110"/>
      <c r="R9" s="110"/>
      <c r="S9" s="110"/>
    </row>
    <row r="10" spans="1:19" ht="84.75" customHeight="1" thickBot="1" x14ac:dyDescent="0.3">
      <c r="A10" s="111" t="s">
        <v>358</v>
      </c>
      <c r="B10" s="111" t="s">
        <v>378</v>
      </c>
      <c r="C10" s="112" t="s">
        <v>387</v>
      </c>
      <c r="D10" s="87" t="s">
        <v>2</v>
      </c>
      <c r="E10" s="128"/>
      <c r="F10" s="153"/>
      <c r="G10" s="110"/>
      <c r="H10" s="110"/>
      <c r="I10" s="110"/>
      <c r="J10" s="110"/>
      <c r="K10" s="110"/>
      <c r="L10" s="110"/>
      <c r="M10" s="110"/>
      <c r="N10" s="110"/>
      <c r="O10" s="110"/>
      <c r="P10" s="110"/>
      <c r="Q10" s="110"/>
      <c r="R10" s="110"/>
      <c r="S10" s="110"/>
    </row>
    <row r="11" spans="1:19" ht="15" customHeight="1" x14ac:dyDescent="0.25">
      <c r="A11" s="146" t="s">
        <v>448</v>
      </c>
      <c r="B11" s="7"/>
      <c r="C11" s="113"/>
      <c r="D11" s="113"/>
      <c r="E11" s="7"/>
      <c r="F11" s="110"/>
      <c r="G11" s="110"/>
      <c r="H11" s="110"/>
      <c r="I11" s="110"/>
      <c r="J11" s="110"/>
      <c r="K11" s="110"/>
      <c r="L11" s="110"/>
      <c r="M11" s="110"/>
      <c r="N11" s="110"/>
      <c r="O11" s="110"/>
      <c r="P11" s="110"/>
      <c r="Q11" s="110"/>
      <c r="R11" s="110"/>
      <c r="S11" s="110"/>
    </row>
    <row r="12" spans="1:19" ht="21" thickBot="1" x14ac:dyDescent="0.35">
      <c r="A12" s="106" t="s">
        <v>331</v>
      </c>
      <c r="B12" s="107"/>
      <c r="C12" s="108"/>
      <c r="D12" s="108"/>
      <c r="E12" s="99"/>
    </row>
    <row r="13" spans="1:19" ht="32.1" customHeight="1" x14ac:dyDescent="0.25">
      <c r="A13" s="181" t="s">
        <v>427</v>
      </c>
      <c r="B13" s="181"/>
      <c r="C13" s="181"/>
      <c r="D13" s="108"/>
      <c r="E13" s="114" t="s">
        <v>447</v>
      </c>
      <c r="F13" s="115"/>
      <c r="G13" s="115"/>
      <c r="H13" s="115"/>
      <c r="I13" s="115"/>
      <c r="J13" s="115"/>
      <c r="K13" s="115"/>
      <c r="L13" s="115"/>
      <c r="M13" s="115"/>
      <c r="N13" s="115"/>
      <c r="O13" s="115"/>
      <c r="P13" s="115"/>
      <c r="Q13" s="115"/>
      <c r="R13" s="115"/>
      <c r="S13" s="116"/>
    </row>
    <row r="14" spans="1:19" s="6" customFormat="1" x14ac:dyDescent="0.2">
      <c r="A14" s="8" t="s">
        <v>0</v>
      </c>
      <c r="B14" s="109" t="s">
        <v>1</v>
      </c>
      <c r="C14" s="9" t="s">
        <v>5</v>
      </c>
      <c r="D14" s="9" t="s">
        <v>69</v>
      </c>
      <c r="E14" s="117" t="str">
        <f>IF(E15="","[Program 1]",E15)</f>
        <v>MO HealthNet Managed Care</v>
      </c>
      <c r="F14" s="117" t="str">
        <f>IF(F15="","[Program 2]",F15)</f>
        <v>[Program 2]</v>
      </c>
      <c r="G14" s="117" t="str">
        <f>IF(G15="","[Program 3]",G15)</f>
        <v>[Program 3]</v>
      </c>
      <c r="H14" s="117" t="str">
        <f>IF(H15="","[Program 4]",H15)</f>
        <v>[Program 4]</v>
      </c>
      <c r="I14" s="117" t="str">
        <f>IF(I15="","[Program 5]",I15)</f>
        <v>[Program 5]</v>
      </c>
      <c r="J14" s="117" t="str">
        <f>IF(J15="","[Program 6]",J15)</f>
        <v>[Program 6]</v>
      </c>
      <c r="K14" s="117" t="str">
        <f>IF(K15="","[Program 7]",K15)</f>
        <v>[Program 7]</v>
      </c>
      <c r="L14" s="117" t="str">
        <f>IF(L15="","[Program 8]",L15)</f>
        <v>[Program 8]</v>
      </c>
      <c r="M14" s="117" t="str">
        <f>IF(M15="","[Program 9]",M15)</f>
        <v>[Program 9]</v>
      </c>
      <c r="N14" s="117" t="str">
        <f>IF(N15="","[Program 10]",N15)</f>
        <v>[Program 10]</v>
      </c>
      <c r="O14" s="117" t="str">
        <f>IF(O15="","[Program 11]",O15)</f>
        <v>[Program 11]</v>
      </c>
      <c r="P14" s="117" t="str">
        <f>IF(P15="","[Program 12]",P15)</f>
        <v>[Program 12]</v>
      </c>
      <c r="Q14" s="117" t="str">
        <f>IF(Q15="","[Program 13]",Q15)</f>
        <v>[Program 13]</v>
      </c>
      <c r="R14" s="117" t="str">
        <f>IF(R15="","[Program 14]",R15)</f>
        <v>[Program 14]</v>
      </c>
      <c r="S14" s="117" t="str">
        <f>IF(S15="","[Program 15]",S15)</f>
        <v>[Program 15]</v>
      </c>
    </row>
    <row r="15" spans="1:19" ht="87.75" customHeight="1" x14ac:dyDescent="0.25">
      <c r="A15" s="49" t="s">
        <v>256</v>
      </c>
      <c r="B15" s="25" t="s">
        <v>226</v>
      </c>
      <c r="C15" s="75" t="s">
        <v>417</v>
      </c>
      <c r="D15" s="29" t="s">
        <v>2</v>
      </c>
      <c r="E15" s="123" t="s">
        <v>528</v>
      </c>
      <c r="F15" s="123"/>
      <c r="G15" s="123"/>
      <c r="H15" s="123"/>
      <c r="I15" s="123"/>
      <c r="J15" s="123"/>
      <c r="K15" s="123"/>
      <c r="L15" s="123"/>
      <c r="M15" s="123"/>
      <c r="N15" s="123"/>
      <c r="O15" s="123"/>
      <c r="P15" s="123"/>
      <c r="Q15" s="123"/>
      <c r="R15" s="123"/>
      <c r="S15" s="123"/>
    </row>
    <row r="16" spans="1:19" ht="78.75" customHeight="1" x14ac:dyDescent="0.25">
      <c r="A16" s="49" t="s">
        <v>332</v>
      </c>
      <c r="B16" s="48" t="s">
        <v>296</v>
      </c>
      <c r="C16" s="48" t="s">
        <v>398</v>
      </c>
      <c r="D16" s="58" t="s">
        <v>2</v>
      </c>
      <c r="E16" s="123" t="s">
        <v>529</v>
      </c>
      <c r="F16" s="123"/>
      <c r="G16" s="123"/>
      <c r="H16" s="123"/>
      <c r="I16" s="123"/>
      <c r="J16" s="123"/>
      <c r="K16" s="123"/>
      <c r="L16" s="123"/>
      <c r="M16" s="123"/>
      <c r="N16" s="123"/>
      <c r="O16" s="123"/>
      <c r="P16" s="123"/>
      <c r="Q16" s="123"/>
      <c r="R16" s="123"/>
      <c r="S16" s="123"/>
    </row>
    <row r="17" spans="1:19" ht="33.75" customHeight="1" x14ac:dyDescent="0.25">
      <c r="A17" s="49" t="s">
        <v>333</v>
      </c>
      <c r="B17" s="24" t="s">
        <v>89</v>
      </c>
      <c r="C17" s="48" t="s">
        <v>431</v>
      </c>
      <c r="D17" s="25" t="s">
        <v>289</v>
      </c>
      <c r="E17" s="123" t="s">
        <v>438</v>
      </c>
      <c r="F17" s="123"/>
      <c r="G17" s="123"/>
      <c r="H17" s="123"/>
      <c r="I17" s="123"/>
      <c r="J17" s="123"/>
      <c r="K17" s="123"/>
      <c r="L17" s="123"/>
      <c r="M17" s="123"/>
      <c r="N17" s="123"/>
      <c r="O17" s="123"/>
      <c r="P17" s="123"/>
      <c r="Q17" s="123"/>
      <c r="R17" s="123"/>
      <c r="S17" s="123"/>
    </row>
    <row r="18" spans="1:19" ht="105" customHeight="1" x14ac:dyDescent="0.25">
      <c r="A18" s="189" t="s">
        <v>416</v>
      </c>
      <c r="B18" s="189"/>
      <c r="C18" s="190"/>
      <c r="D18" s="118" t="s">
        <v>227</v>
      </c>
      <c r="E18" s="119" t="s">
        <v>228</v>
      </c>
      <c r="F18" s="119" t="s">
        <v>228</v>
      </c>
      <c r="G18" s="119" t="s">
        <v>228</v>
      </c>
      <c r="H18" s="119" t="s">
        <v>228</v>
      </c>
      <c r="I18" s="119" t="s">
        <v>228</v>
      </c>
      <c r="J18" s="119" t="s">
        <v>228</v>
      </c>
      <c r="K18" s="119" t="s">
        <v>228</v>
      </c>
      <c r="L18" s="119" t="s">
        <v>228</v>
      </c>
      <c r="M18" s="119" t="s">
        <v>228</v>
      </c>
      <c r="N18" s="119" t="s">
        <v>228</v>
      </c>
      <c r="O18" s="119" t="s">
        <v>228</v>
      </c>
      <c r="P18" s="119" t="s">
        <v>228</v>
      </c>
      <c r="Q18" s="119" t="s">
        <v>228</v>
      </c>
      <c r="R18" s="119" t="s">
        <v>228</v>
      </c>
      <c r="S18" s="119" t="s">
        <v>228</v>
      </c>
    </row>
    <row r="19" spans="1:19" ht="28.5" x14ac:dyDescent="0.25">
      <c r="A19" s="49" t="s">
        <v>334</v>
      </c>
      <c r="B19" s="49" t="s">
        <v>73</v>
      </c>
      <c r="C19" s="86" t="s">
        <v>327</v>
      </c>
      <c r="D19" s="91" t="s">
        <v>75</v>
      </c>
      <c r="E19" s="127">
        <v>44562</v>
      </c>
      <c r="F19" s="127"/>
      <c r="G19" s="127"/>
      <c r="H19" s="127"/>
      <c r="I19" s="127"/>
      <c r="J19" s="127"/>
      <c r="K19" s="127"/>
      <c r="L19" s="127"/>
      <c r="M19" s="127"/>
      <c r="N19" s="127"/>
      <c r="O19" s="127"/>
      <c r="P19" s="127"/>
      <c r="Q19" s="127"/>
      <c r="R19" s="127"/>
      <c r="S19" s="127"/>
    </row>
    <row r="20" spans="1:19" ht="28.5" x14ac:dyDescent="0.25">
      <c r="A20" s="49" t="s">
        <v>335</v>
      </c>
      <c r="B20" s="49" t="s">
        <v>74</v>
      </c>
      <c r="C20" s="48" t="s">
        <v>381</v>
      </c>
      <c r="D20" s="120" t="s">
        <v>75</v>
      </c>
      <c r="E20" s="127">
        <v>44926</v>
      </c>
      <c r="F20" s="127"/>
      <c r="G20" s="127"/>
      <c r="H20" s="127"/>
      <c r="I20" s="127"/>
      <c r="J20" s="127"/>
      <c r="K20" s="127"/>
      <c r="L20" s="127"/>
      <c r="M20" s="127"/>
      <c r="N20" s="127"/>
      <c r="O20" s="127"/>
      <c r="P20" s="127"/>
      <c r="Q20" s="127"/>
      <c r="R20" s="127"/>
      <c r="S20" s="127"/>
    </row>
    <row r="21" spans="1:19" ht="78.599999999999994" customHeight="1" x14ac:dyDescent="0.25">
      <c r="A21" s="189" t="s">
        <v>430</v>
      </c>
      <c r="B21" s="189"/>
      <c r="C21" s="190"/>
      <c r="D21" s="121" t="s">
        <v>227</v>
      </c>
      <c r="E21" s="119" t="s">
        <v>228</v>
      </c>
      <c r="F21" s="119" t="s">
        <v>228</v>
      </c>
      <c r="G21" s="119" t="s">
        <v>228</v>
      </c>
      <c r="H21" s="119" t="s">
        <v>228</v>
      </c>
      <c r="I21" s="119" t="s">
        <v>228</v>
      </c>
      <c r="J21" s="119" t="s">
        <v>228</v>
      </c>
      <c r="K21" s="119" t="s">
        <v>228</v>
      </c>
      <c r="L21" s="119" t="s">
        <v>228</v>
      </c>
      <c r="M21" s="119" t="s">
        <v>228</v>
      </c>
      <c r="N21" s="119" t="s">
        <v>228</v>
      </c>
      <c r="O21" s="119" t="s">
        <v>228</v>
      </c>
      <c r="P21" s="119" t="s">
        <v>228</v>
      </c>
      <c r="Q21" s="119" t="s">
        <v>228</v>
      </c>
      <c r="R21" s="119" t="s">
        <v>228</v>
      </c>
      <c r="S21" s="119" t="s">
        <v>228</v>
      </c>
    </row>
    <row r="22" spans="1:19" x14ac:dyDescent="0.25">
      <c r="A22" s="49" t="s">
        <v>336</v>
      </c>
      <c r="B22" s="70" t="s">
        <v>79</v>
      </c>
      <c r="C22" s="48" t="s">
        <v>313</v>
      </c>
      <c r="D22" s="48" t="s">
        <v>232</v>
      </c>
      <c r="E22" s="123" t="s">
        <v>292</v>
      </c>
      <c r="F22" s="123"/>
      <c r="G22" s="123"/>
      <c r="H22" s="123"/>
      <c r="I22" s="123"/>
      <c r="J22" s="123"/>
      <c r="K22" s="123"/>
      <c r="L22" s="123"/>
      <c r="M22" s="123"/>
      <c r="N22" s="123"/>
      <c r="O22" s="123"/>
      <c r="P22" s="123"/>
      <c r="Q22" s="123"/>
      <c r="R22" s="123"/>
      <c r="S22" s="123"/>
    </row>
    <row r="23" spans="1:19" x14ac:dyDescent="0.25">
      <c r="A23" s="49" t="s">
        <v>337</v>
      </c>
      <c r="B23" s="70" t="s">
        <v>80</v>
      </c>
      <c r="C23" s="48" t="s">
        <v>297</v>
      </c>
      <c r="D23" s="48" t="s">
        <v>232</v>
      </c>
      <c r="E23" s="123" t="s">
        <v>292</v>
      </c>
      <c r="F23" s="123"/>
      <c r="G23" s="123"/>
      <c r="H23" s="123"/>
      <c r="I23" s="123"/>
      <c r="J23" s="123"/>
      <c r="K23" s="123"/>
      <c r="L23" s="123"/>
      <c r="M23" s="123"/>
      <c r="N23" s="123"/>
      <c r="O23" s="123"/>
      <c r="P23" s="123"/>
      <c r="Q23" s="123"/>
      <c r="R23" s="123"/>
      <c r="S23" s="123"/>
    </row>
    <row r="24" spans="1:19" x14ac:dyDescent="0.25">
      <c r="A24" s="49" t="s">
        <v>338</v>
      </c>
      <c r="B24" s="70" t="s">
        <v>88</v>
      </c>
      <c r="C24" s="48" t="s">
        <v>298</v>
      </c>
      <c r="D24" s="48" t="s">
        <v>232</v>
      </c>
      <c r="E24" s="123" t="s">
        <v>292</v>
      </c>
      <c r="F24" s="123"/>
      <c r="G24" s="123"/>
      <c r="H24" s="123"/>
      <c r="I24" s="123"/>
      <c r="J24" s="123"/>
      <c r="K24" s="123"/>
      <c r="L24" s="123"/>
      <c r="M24" s="123"/>
      <c r="N24" s="123"/>
      <c r="O24" s="123"/>
      <c r="P24" s="123"/>
      <c r="Q24" s="123"/>
      <c r="R24" s="123"/>
      <c r="S24" s="123"/>
    </row>
    <row r="25" spans="1:19" x14ac:dyDescent="0.25">
      <c r="A25" s="49" t="s">
        <v>339</v>
      </c>
      <c r="B25" s="70" t="s">
        <v>81</v>
      </c>
      <c r="C25" s="48" t="s">
        <v>299</v>
      </c>
      <c r="D25" s="48" t="s">
        <v>232</v>
      </c>
      <c r="E25" s="123" t="s">
        <v>292</v>
      </c>
      <c r="F25" s="123"/>
      <c r="G25" s="123"/>
      <c r="H25" s="123"/>
      <c r="I25" s="123"/>
      <c r="J25" s="123"/>
      <c r="K25" s="123"/>
      <c r="L25" s="123"/>
      <c r="M25" s="123"/>
      <c r="N25" s="123"/>
      <c r="O25" s="123"/>
      <c r="P25" s="123"/>
      <c r="Q25" s="123"/>
      <c r="R25" s="123"/>
      <c r="S25" s="123"/>
    </row>
    <row r="26" spans="1:19" x14ac:dyDescent="0.25">
      <c r="A26" s="49" t="s">
        <v>340</v>
      </c>
      <c r="B26" s="70" t="s">
        <v>82</v>
      </c>
      <c r="C26" s="48" t="s">
        <v>300</v>
      </c>
      <c r="D26" s="48" t="s">
        <v>232</v>
      </c>
      <c r="E26" s="123" t="s">
        <v>292</v>
      </c>
      <c r="F26" s="123"/>
      <c r="G26" s="123"/>
      <c r="H26" s="123"/>
      <c r="I26" s="123"/>
      <c r="J26" s="123"/>
      <c r="K26" s="123"/>
      <c r="L26" s="123"/>
      <c r="M26" s="123"/>
      <c r="N26" s="123"/>
      <c r="O26" s="123"/>
      <c r="P26" s="123"/>
      <c r="Q26" s="123"/>
      <c r="R26" s="123"/>
      <c r="S26" s="123"/>
    </row>
    <row r="27" spans="1:19" x14ac:dyDescent="0.25">
      <c r="A27" s="49" t="s">
        <v>341</v>
      </c>
      <c r="B27" s="70" t="s">
        <v>83</v>
      </c>
      <c r="C27" s="48" t="s">
        <v>301</v>
      </c>
      <c r="D27" s="48" t="s">
        <v>232</v>
      </c>
      <c r="E27" s="123" t="s">
        <v>292</v>
      </c>
      <c r="F27" s="123"/>
      <c r="G27" s="123"/>
      <c r="H27" s="123"/>
      <c r="I27" s="123"/>
      <c r="J27" s="123"/>
      <c r="K27" s="123"/>
      <c r="L27" s="123"/>
      <c r="M27" s="123"/>
      <c r="N27" s="123"/>
      <c r="O27" s="123"/>
      <c r="P27" s="123"/>
      <c r="Q27" s="123"/>
      <c r="R27" s="123"/>
      <c r="S27" s="123"/>
    </row>
    <row r="28" spans="1:19" x14ac:dyDescent="0.25">
      <c r="A28" s="49" t="s">
        <v>342</v>
      </c>
      <c r="B28" s="70" t="s">
        <v>84</v>
      </c>
      <c r="C28" s="48" t="s">
        <v>302</v>
      </c>
      <c r="D28" s="48" t="s">
        <v>232</v>
      </c>
      <c r="E28" s="123" t="s">
        <v>292</v>
      </c>
      <c r="F28" s="123"/>
      <c r="G28" s="123"/>
      <c r="H28" s="123"/>
      <c r="I28" s="123"/>
      <c r="J28" s="123"/>
      <c r="K28" s="123"/>
      <c r="L28" s="123"/>
      <c r="M28" s="123"/>
      <c r="N28" s="123"/>
      <c r="O28" s="123"/>
      <c r="P28" s="123"/>
      <c r="Q28" s="123"/>
      <c r="R28" s="123"/>
      <c r="S28" s="123"/>
    </row>
    <row r="29" spans="1:19" x14ac:dyDescent="0.25">
      <c r="A29" s="49" t="s">
        <v>343</v>
      </c>
      <c r="B29" s="70" t="s">
        <v>85</v>
      </c>
      <c r="C29" s="48" t="s">
        <v>303</v>
      </c>
      <c r="D29" s="48" t="s">
        <v>232</v>
      </c>
      <c r="E29" s="123" t="s">
        <v>292</v>
      </c>
      <c r="F29" s="123"/>
      <c r="G29" s="123"/>
      <c r="H29" s="123"/>
      <c r="I29" s="123"/>
      <c r="J29" s="123"/>
      <c r="K29" s="123"/>
      <c r="L29" s="123"/>
      <c r="M29" s="123"/>
      <c r="N29" s="123"/>
      <c r="O29" s="123"/>
      <c r="P29" s="123"/>
      <c r="Q29" s="123"/>
      <c r="R29" s="123"/>
      <c r="S29" s="123"/>
    </row>
    <row r="30" spans="1:19" x14ac:dyDescent="0.25">
      <c r="A30" s="49" t="s">
        <v>344</v>
      </c>
      <c r="B30" s="70" t="s">
        <v>86</v>
      </c>
      <c r="C30" s="48" t="s">
        <v>304</v>
      </c>
      <c r="D30" s="48" t="s">
        <v>232</v>
      </c>
      <c r="E30" s="123" t="s">
        <v>293</v>
      </c>
      <c r="F30" s="123"/>
      <c r="G30" s="123"/>
      <c r="H30" s="123"/>
      <c r="I30" s="123"/>
      <c r="J30" s="123"/>
      <c r="K30" s="123"/>
      <c r="L30" s="123"/>
      <c r="M30" s="123"/>
      <c r="N30" s="123"/>
      <c r="O30" s="123"/>
      <c r="P30" s="123"/>
      <c r="Q30" s="123"/>
      <c r="R30" s="123"/>
      <c r="S30" s="123"/>
    </row>
    <row r="31" spans="1:19" x14ac:dyDescent="0.25">
      <c r="A31" s="49" t="s">
        <v>345</v>
      </c>
      <c r="B31" s="70" t="s">
        <v>87</v>
      </c>
      <c r="C31" s="48" t="s">
        <v>305</v>
      </c>
      <c r="D31" s="48" t="s">
        <v>232</v>
      </c>
      <c r="E31" s="123" t="s">
        <v>292</v>
      </c>
      <c r="F31" s="123"/>
      <c r="G31" s="123"/>
      <c r="H31" s="123"/>
      <c r="I31" s="123"/>
      <c r="J31" s="123"/>
      <c r="K31" s="123"/>
      <c r="L31" s="123"/>
      <c r="M31" s="123"/>
      <c r="N31" s="123"/>
      <c r="O31" s="123"/>
      <c r="P31" s="123"/>
      <c r="Q31" s="123"/>
      <c r="R31" s="123"/>
      <c r="S31" s="123"/>
    </row>
    <row r="32" spans="1:19" x14ac:dyDescent="0.25">
      <c r="A32" s="49" t="s">
        <v>346</v>
      </c>
      <c r="B32" s="70" t="s">
        <v>76</v>
      </c>
      <c r="C32" s="48" t="s">
        <v>306</v>
      </c>
      <c r="D32" s="48" t="s">
        <v>232</v>
      </c>
      <c r="E32" s="123" t="s">
        <v>292</v>
      </c>
      <c r="F32" s="123"/>
      <c r="G32" s="123"/>
      <c r="H32" s="123"/>
      <c r="I32" s="123"/>
      <c r="J32" s="123"/>
      <c r="K32" s="123"/>
      <c r="L32" s="123"/>
      <c r="M32" s="123"/>
      <c r="N32" s="123"/>
      <c r="O32" s="123"/>
      <c r="P32" s="123"/>
      <c r="Q32" s="123"/>
      <c r="R32" s="123"/>
      <c r="S32" s="123"/>
    </row>
    <row r="33" spans="1:19" ht="144" thickBot="1" x14ac:dyDescent="0.3">
      <c r="A33" s="56" t="s">
        <v>347</v>
      </c>
      <c r="B33" s="71" t="s">
        <v>314</v>
      </c>
      <c r="C33" s="53" t="s">
        <v>350</v>
      </c>
      <c r="D33" s="72" t="s">
        <v>315</v>
      </c>
      <c r="E33" s="95" t="s">
        <v>536</v>
      </c>
      <c r="F33" s="95"/>
      <c r="G33" s="95"/>
      <c r="H33" s="95"/>
      <c r="I33" s="95"/>
      <c r="J33" s="95"/>
      <c r="K33" s="95"/>
      <c r="L33" s="95"/>
      <c r="M33" s="95"/>
      <c r="N33" s="95"/>
      <c r="O33" s="95"/>
      <c r="P33" s="95"/>
      <c r="Q33" s="95"/>
      <c r="R33" s="95"/>
      <c r="S33" s="95"/>
    </row>
    <row r="34" spans="1:19" s="52" customFormat="1" x14ac:dyDescent="0.25">
      <c r="A34" s="147" t="s">
        <v>448</v>
      </c>
      <c r="B34" s="50"/>
      <c r="C34" s="51"/>
      <c r="D34" s="51"/>
      <c r="E34" s="110"/>
      <c r="F34" s="110"/>
      <c r="G34" s="110"/>
      <c r="H34" s="110"/>
      <c r="I34" s="110"/>
      <c r="J34" s="110"/>
      <c r="K34" s="110"/>
      <c r="L34" s="110"/>
      <c r="M34" s="110"/>
      <c r="N34" s="110"/>
      <c r="O34" s="110"/>
      <c r="P34" s="110"/>
      <c r="Q34" s="110"/>
      <c r="R34" s="110"/>
      <c r="S34" s="110"/>
    </row>
    <row r="35" spans="1:19" ht="21" thickBot="1" x14ac:dyDescent="0.35">
      <c r="A35" s="106" t="s">
        <v>348</v>
      </c>
      <c r="B35" s="107"/>
      <c r="C35" s="108"/>
      <c r="D35" s="108"/>
    </row>
    <row r="36" spans="1:19" ht="30" customHeight="1" x14ac:dyDescent="0.25">
      <c r="A36" s="181" t="s">
        <v>429</v>
      </c>
      <c r="B36" s="181"/>
      <c r="C36" s="181"/>
      <c r="D36" s="108"/>
      <c r="E36" s="114" t="s">
        <v>447</v>
      </c>
      <c r="F36" s="115"/>
      <c r="G36" s="115"/>
      <c r="H36" s="115"/>
      <c r="I36" s="115"/>
      <c r="J36" s="115"/>
      <c r="K36" s="115"/>
      <c r="L36" s="115"/>
      <c r="M36" s="115"/>
      <c r="N36" s="115"/>
      <c r="O36" s="115"/>
      <c r="P36" s="115"/>
      <c r="Q36" s="115"/>
      <c r="R36" s="115"/>
      <c r="S36" s="116"/>
    </row>
    <row r="37" spans="1:19" s="6" customFormat="1" x14ac:dyDescent="0.2">
      <c r="A37" s="8" t="s">
        <v>0</v>
      </c>
      <c r="B37" s="109" t="s">
        <v>1</v>
      </c>
      <c r="C37" s="9" t="s">
        <v>5</v>
      </c>
      <c r="D37" s="9" t="s">
        <v>69</v>
      </c>
      <c r="E37" s="117" t="str">
        <f>IF(E15="","[Program 1]",E15)</f>
        <v>MO HealthNet Managed Care</v>
      </c>
      <c r="F37" s="117" t="str">
        <f>IF(F15="","[Program 2]",F15)</f>
        <v>[Program 2]</v>
      </c>
      <c r="G37" s="117" t="str">
        <f>IF(G15="","[Program 3]",G15)</f>
        <v>[Program 3]</v>
      </c>
      <c r="H37" s="117" t="str">
        <f>IF(H15="","[Program 4]",H15)</f>
        <v>[Program 4]</v>
      </c>
      <c r="I37" s="117" t="str">
        <f>IF(I15="","[Program 5]",I15)</f>
        <v>[Program 5]</v>
      </c>
      <c r="J37" s="117" t="str">
        <f>IF(J15="","[Program 6]",J15)</f>
        <v>[Program 6]</v>
      </c>
      <c r="K37" s="117" t="str">
        <f>IF(K15="","[Program 7]",K15)</f>
        <v>[Program 7]</v>
      </c>
      <c r="L37" s="117" t="str">
        <f>IF(L15="","[Program 8]",L15)</f>
        <v>[Program 8]</v>
      </c>
      <c r="M37" s="117" t="str">
        <f>IF(M15="","[Program 9]",M15)</f>
        <v>[Program 9]</v>
      </c>
      <c r="N37" s="117" t="str">
        <f>IF(N15="","[Program 10]",N15)</f>
        <v>[Program 10]</v>
      </c>
      <c r="O37" s="117" t="str">
        <f>IF(O15="","[Program 11]",O15)</f>
        <v>[Program 11]</v>
      </c>
      <c r="P37" s="117" t="str">
        <f>IF(P15="","[Program 12]",P15)</f>
        <v>[Program 12]</v>
      </c>
      <c r="Q37" s="117" t="str">
        <f>IF(Q15="","[Program 13]",Q15)</f>
        <v>[Program 13]</v>
      </c>
      <c r="R37" s="117" t="str">
        <f>IF(R15="","[Program 14]",R15)</f>
        <v>[Program 14]</v>
      </c>
      <c r="S37" s="117" t="str">
        <f>IF(S15="","[Program 15]",S15)</f>
        <v>[Program 15]</v>
      </c>
    </row>
    <row r="38" spans="1:19" ht="148.5" customHeight="1" x14ac:dyDescent="0.25">
      <c r="A38" s="189" t="s">
        <v>428</v>
      </c>
      <c r="B38" s="189"/>
      <c r="C38" s="189"/>
      <c r="D38" s="122" t="s">
        <v>227</v>
      </c>
      <c r="E38" s="119" t="s">
        <v>228</v>
      </c>
      <c r="F38" s="119" t="s">
        <v>228</v>
      </c>
      <c r="G38" s="119" t="s">
        <v>228</v>
      </c>
      <c r="H38" s="119" t="s">
        <v>228</v>
      </c>
      <c r="I38" s="119" t="s">
        <v>228</v>
      </c>
      <c r="J38" s="119" t="s">
        <v>228</v>
      </c>
      <c r="K38" s="119" t="s">
        <v>228</v>
      </c>
      <c r="L38" s="119" t="s">
        <v>228</v>
      </c>
      <c r="M38" s="119" t="s">
        <v>228</v>
      </c>
      <c r="N38" s="119" t="s">
        <v>228</v>
      </c>
      <c r="O38" s="119" t="s">
        <v>228</v>
      </c>
      <c r="P38" s="119" t="s">
        <v>228</v>
      </c>
      <c r="Q38" s="119" t="s">
        <v>228</v>
      </c>
      <c r="R38" s="119" t="s">
        <v>228</v>
      </c>
      <c r="S38" s="119" t="s">
        <v>228</v>
      </c>
    </row>
    <row r="39" spans="1:19" ht="59.25" customHeight="1" x14ac:dyDescent="0.25">
      <c r="A39" s="49" t="s">
        <v>269</v>
      </c>
      <c r="B39" s="48" t="s">
        <v>316</v>
      </c>
      <c r="C39" s="48" t="s">
        <v>412</v>
      </c>
      <c r="D39" s="25" t="s">
        <v>232</v>
      </c>
      <c r="E39" s="123" t="s">
        <v>418</v>
      </c>
      <c r="F39" s="123"/>
      <c r="G39" s="123"/>
      <c r="H39" s="123"/>
      <c r="I39" s="123"/>
      <c r="J39" s="123"/>
      <c r="K39" s="123"/>
      <c r="L39" s="123"/>
      <c r="M39" s="123"/>
      <c r="N39" s="123"/>
      <c r="O39" s="123"/>
      <c r="P39" s="123"/>
      <c r="Q39" s="123"/>
      <c r="R39" s="123"/>
      <c r="S39" s="123"/>
    </row>
    <row r="40" spans="1:19" ht="97.5" customHeight="1" x14ac:dyDescent="0.25">
      <c r="A40" s="49" t="s">
        <v>270</v>
      </c>
      <c r="B40" s="48" t="s">
        <v>364</v>
      </c>
      <c r="C40" s="48" t="s">
        <v>413</v>
      </c>
      <c r="D40" s="59" t="s">
        <v>2</v>
      </c>
      <c r="E40" s="124" t="s">
        <v>514</v>
      </c>
      <c r="F40" s="124"/>
      <c r="G40" s="124"/>
      <c r="H40" s="124"/>
      <c r="I40" s="124"/>
      <c r="J40" s="124"/>
      <c r="K40" s="124"/>
      <c r="L40" s="124"/>
      <c r="M40" s="124"/>
      <c r="N40" s="124"/>
      <c r="O40" s="124"/>
      <c r="P40" s="124"/>
      <c r="Q40" s="124"/>
      <c r="R40" s="124"/>
      <c r="S40" s="124"/>
    </row>
    <row r="41" spans="1:19" ht="120.75" customHeight="1" x14ac:dyDescent="0.25">
      <c r="A41" s="49" t="s">
        <v>367</v>
      </c>
      <c r="B41" s="48" t="s">
        <v>365</v>
      </c>
      <c r="C41" s="48" t="s">
        <v>414</v>
      </c>
      <c r="D41" s="59" t="s">
        <v>2</v>
      </c>
      <c r="E41" s="125" t="s">
        <v>515</v>
      </c>
      <c r="F41" s="126"/>
      <c r="G41" s="126"/>
      <c r="H41" s="126"/>
      <c r="I41" s="126"/>
      <c r="J41" s="126"/>
      <c r="K41" s="126"/>
      <c r="L41" s="126"/>
      <c r="M41" s="126"/>
      <c r="N41" s="126"/>
      <c r="O41" s="126"/>
      <c r="P41" s="126"/>
      <c r="Q41" s="126"/>
      <c r="R41" s="126"/>
      <c r="S41" s="126"/>
    </row>
    <row r="42" spans="1:19" ht="123" customHeight="1" thickBot="1" x14ac:dyDescent="0.3">
      <c r="A42" s="112" t="s">
        <v>368</v>
      </c>
      <c r="B42" s="112" t="s">
        <v>366</v>
      </c>
      <c r="C42" s="112" t="s">
        <v>415</v>
      </c>
      <c r="D42" s="60" t="s">
        <v>2</v>
      </c>
      <c r="E42" s="95" t="s">
        <v>516</v>
      </c>
      <c r="F42" s="95"/>
      <c r="G42" s="95"/>
      <c r="H42" s="95"/>
      <c r="I42" s="95"/>
      <c r="J42" s="95"/>
      <c r="K42" s="95"/>
      <c r="L42" s="95"/>
      <c r="M42" s="95"/>
      <c r="N42" s="95"/>
      <c r="O42" s="95"/>
      <c r="P42" s="95"/>
      <c r="Q42" s="95"/>
      <c r="R42" s="95"/>
      <c r="S42" s="95"/>
    </row>
    <row r="43" spans="1:19" s="52" customFormat="1" x14ac:dyDescent="0.25">
      <c r="A43" s="148" t="s">
        <v>443</v>
      </c>
      <c r="B43" s="50"/>
      <c r="C43" s="51"/>
      <c r="D43" s="51"/>
      <c r="E43" s="110"/>
      <c r="F43" s="110"/>
      <c r="G43" s="110"/>
      <c r="H43" s="110"/>
      <c r="I43" s="110"/>
      <c r="J43" s="110"/>
      <c r="K43" s="110"/>
      <c r="L43" s="110"/>
      <c r="M43" s="110"/>
      <c r="N43" s="110"/>
      <c r="O43" s="110"/>
      <c r="P43" s="110"/>
      <c r="Q43" s="110"/>
      <c r="R43" s="110"/>
      <c r="S43" s="110"/>
    </row>
    <row r="44" spans="1:19" s="39" customFormat="1" x14ac:dyDescent="0.25">
      <c r="A44" s="38" t="s">
        <v>238</v>
      </c>
      <c r="C44" s="40"/>
      <c r="D44" s="40"/>
      <c r="E44" s="40"/>
      <c r="F44" s="40"/>
    </row>
    <row r="45" spans="1:19" s="39" customFormat="1" x14ac:dyDescent="0.25">
      <c r="D45" s="41" t="s">
        <v>239</v>
      </c>
      <c r="E45" s="42"/>
      <c r="F45" s="40"/>
    </row>
    <row r="46" spans="1:19" s="39" customFormat="1" x14ac:dyDescent="0.25">
      <c r="D46" s="43" t="s">
        <v>257</v>
      </c>
      <c r="E46" s="39" t="str">
        <f t="shared" ref="E46:E56" si="0">IF(E22="Covered",(CONCATENATE($B22,"-")),"")</f>
        <v>Adult primary care-</v>
      </c>
      <c r="F46" s="39" t="str">
        <f t="shared" ref="F46:S46" si="1">IF(F22="Covered",(CONCATENATE($B22,"-")),"")</f>
        <v/>
      </c>
      <c r="G46" s="39" t="str">
        <f t="shared" si="1"/>
        <v/>
      </c>
      <c r="H46" s="39" t="str">
        <f t="shared" si="1"/>
        <v/>
      </c>
      <c r="I46" s="39" t="str">
        <f t="shared" si="1"/>
        <v/>
      </c>
      <c r="J46" s="39" t="str">
        <f t="shared" si="1"/>
        <v/>
      </c>
      <c r="K46" s="39" t="str">
        <f t="shared" si="1"/>
        <v/>
      </c>
      <c r="L46" s="39" t="str">
        <f t="shared" si="1"/>
        <v/>
      </c>
      <c r="M46" s="39" t="str">
        <f t="shared" si="1"/>
        <v/>
      </c>
      <c r="N46" s="39" t="str">
        <f t="shared" si="1"/>
        <v/>
      </c>
      <c r="O46" s="39" t="str">
        <f t="shared" si="1"/>
        <v/>
      </c>
      <c r="P46" s="39" t="str">
        <f t="shared" si="1"/>
        <v/>
      </c>
      <c r="Q46" s="39" t="str">
        <f t="shared" si="1"/>
        <v/>
      </c>
      <c r="R46" s="39" t="str">
        <f t="shared" si="1"/>
        <v/>
      </c>
      <c r="S46" s="39" t="str">
        <f t="shared" si="1"/>
        <v/>
      </c>
    </row>
    <row r="47" spans="1:19" s="39" customFormat="1" x14ac:dyDescent="0.25">
      <c r="D47" s="43" t="s">
        <v>258</v>
      </c>
      <c r="E47" s="39" t="str">
        <f t="shared" si="0"/>
        <v>Pediatric primary care-</v>
      </c>
      <c r="F47" s="39" t="str">
        <f t="shared" ref="F47:S47" si="2">IF(F23="Covered",(CONCATENATE($B23,"-")),"")</f>
        <v/>
      </c>
      <c r="G47" s="39" t="str">
        <f t="shared" si="2"/>
        <v/>
      </c>
      <c r="H47" s="39" t="str">
        <f t="shared" si="2"/>
        <v/>
      </c>
      <c r="I47" s="39" t="str">
        <f t="shared" si="2"/>
        <v/>
      </c>
      <c r="J47" s="39" t="str">
        <f t="shared" si="2"/>
        <v/>
      </c>
      <c r="K47" s="39" t="str">
        <f t="shared" si="2"/>
        <v/>
      </c>
      <c r="L47" s="39" t="str">
        <f t="shared" si="2"/>
        <v/>
      </c>
      <c r="M47" s="39" t="str">
        <f t="shared" si="2"/>
        <v/>
      </c>
      <c r="N47" s="39" t="str">
        <f t="shared" si="2"/>
        <v/>
      </c>
      <c r="O47" s="39" t="str">
        <f t="shared" si="2"/>
        <v/>
      </c>
      <c r="P47" s="39" t="str">
        <f t="shared" si="2"/>
        <v/>
      </c>
      <c r="Q47" s="39" t="str">
        <f t="shared" si="2"/>
        <v/>
      </c>
      <c r="R47" s="39" t="str">
        <f t="shared" si="2"/>
        <v/>
      </c>
      <c r="S47" s="39" t="str">
        <f t="shared" si="2"/>
        <v/>
      </c>
    </row>
    <row r="48" spans="1:19" s="39" customFormat="1" x14ac:dyDescent="0.25">
      <c r="D48" s="43" t="s">
        <v>259</v>
      </c>
      <c r="E48" s="39" t="str">
        <f t="shared" si="0"/>
        <v>OB/GYN-</v>
      </c>
      <c r="F48" s="39" t="str">
        <f t="shared" ref="F48:S48" si="3">IF(F24="Covered",(CONCATENATE($B24,"-")),"")</f>
        <v/>
      </c>
      <c r="G48" s="39" t="str">
        <f t="shared" si="3"/>
        <v/>
      </c>
      <c r="H48" s="39" t="str">
        <f t="shared" si="3"/>
        <v/>
      </c>
      <c r="I48" s="39" t="str">
        <f t="shared" si="3"/>
        <v/>
      </c>
      <c r="J48" s="39" t="str">
        <f t="shared" si="3"/>
        <v/>
      </c>
      <c r="K48" s="39" t="str">
        <f t="shared" si="3"/>
        <v/>
      </c>
      <c r="L48" s="39" t="str">
        <f t="shared" si="3"/>
        <v/>
      </c>
      <c r="M48" s="39" t="str">
        <f t="shared" si="3"/>
        <v/>
      </c>
      <c r="N48" s="39" t="str">
        <f t="shared" si="3"/>
        <v/>
      </c>
      <c r="O48" s="39" t="str">
        <f t="shared" si="3"/>
        <v/>
      </c>
      <c r="P48" s="39" t="str">
        <f t="shared" si="3"/>
        <v/>
      </c>
      <c r="Q48" s="39" t="str">
        <f t="shared" si="3"/>
        <v/>
      </c>
      <c r="R48" s="39" t="str">
        <f t="shared" si="3"/>
        <v/>
      </c>
      <c r="S48" s="39" t="str">
        <f t="shared" si="3"/>
        <v/>
      </c>
    </row>
    <row r="49" spans="3:19" s="39" customFormat="1" x14ac:dyDescent="0.25">
      <c r="D49" s="43" t="s">
        <v>260</v>
      </c>
      <c r="E49" s="39" t="str">
        <f t="shared" si="0"/>
        <v>Adult behavioral health-</v>
      </c>
      <c r="F49" s="39" t="str">
        <f t="shared" ref="F49:S49" si="4">IF(F25="Covered",(CONCATENATE($B25,"-")),"")</f>
        <v/>
      </c>
      <c r="G49" s="39" t="str">
        <f t="shared" si="4"/>
        <v/>
      </c>
      <c r="H49" s="39" t="str">
        <f t="shared" si="4"/>
        <v/>
      </c>
      <c r="I49" s="39" t="str">
        <f t="shared" si="4"/>
        <v/>
      </c>
      <c r="J49" s="39" t="str">
        <f t="shared" si="4"/>
        <v/>
      </c>
      <c r="K49" s="39" t="str">
        <f t="shared" si="4"/>
        <v/>
      </c>
      <c r="L49" s="39" t="str">
        <f t="shared" si="4"/>
        <v/>
      </c>
      <c r="M49" s="39" t="str">
        <f t="shared" si="4"/>
        <v/>
      </c>
      <c r="N49" s="39" t="str">
        <f t="shared" si="4"/>
        <v/>
      </c>
      <c r="O49" s="39" t="str">
        <f t="shared" si="4"/>
        <v/>
      </c>
      <c r="P49" s="39" t="str">
        <f t="shared" si="4"/>
        <v/>
      </c>
      <c r="Q49" s="39" t="str">
        <f t="shared" si="4"/>
        <v/>
      </c>
      <c r="R49" s="39" t="str">
        <f t="shared" si="4"/>
        <v/>
      </c>
      <c r="S49" s="39" t="str">
        <f t="shared" si="4"/>
        <v/>
      </c>
    </row>
    <row r="50" spans="3:19" s="39" customFormat="1" x14ac:dyDescent="0.25">
      <c r="D50" s="43" t="s">
        <v>261</v>
      </c>
      <c r="E50" s="39" t="str">
        <f t="shared" si="0"/>
        <v>Pediatric behavioral health-</v>
      </c>
      <c r="F50" s="39" t="str">
        <f t="shared" ref="F50:S50" si="5">IF(F26="Covered",(CONCATENATE($B26,"-")),"")</f>
        <v/>
      </c>
      <c r="G50" s="39" t="str">
        <f t="shared" si="5"/>
        <v/>
      </c>
      <c r="H50" s="39" t="str">
        <f t="shared" si="5"/>
        <v/>
      </c>
      <c r="I50" s="39" t="str">
        <f t="shared" si="5"/>
        <v/>
      </c>
      <c r="J50" s="39" t="str">
        <f t="shared" si="5"/>
        <v/>
      </c>
      <c r="K50" s="39" t="str">
        <f t="shared" si="5"/>
        <v/>
      </c>
      <c r="L50" s="39" t="str">
        <f t="shared" si="5"/>
        <v/>
      </c>
      <c r="M50" s="39" t="str">
        <f t="shared" si="5"/>
        <v/>
      </c>
      <c r="N50" s="39" t="str">
        <f t="shared" si="5"/>
        <v/>
      </c>
      <c r="O50" s="39" t="str">
        <f t="shared" si="5"/>
        <v/>
      </c>
      <c r="P50" s="39" t="str">
        <f t="shared" si="5"/>
        <v/>
      </c>
      <c r="Q50" s="39" t="str">
        <f t="shared" si="5"/>
        <v/>
      </c>
      <c r="R50" s="39" t="str">
        <f t="shared" si="5"/>
        <v/>
      </c>
      <c r="S50" s="39" t="str">
        <f t="shared" si="5"/>
        <v/>
      </c>
    </row>
    <row r="51" spans="3:19" s="39" customFormat="1" x14ac:dyDescent="0.25">
      <c r="D51" s="43" t="s">
        <v>262</v>
      </c>
      <c r="E51" s="39" t="str">
        <f t="shared" si="0"/>
        <v>Adult specialist-</v>
      </c>
      <c r="F51" s="39" t="str">
        <f t="shared" ref="F51:S51" si="6">IF(F27="Covered",(CONCATENATE($B27,"-")),"")</f>
        <v/>
      </c>
      <c r="G51" s="39" t="str">
        <f t="shared" si="6"/>
        <v/>
      </c>
      <c r="H51" s="39" t="str">
        <f t="shared" si="6"/>
        <v/>
      </c>
      <c r="I51" s="39" t="str">
        <f t="shared" si="6"/>
        <v/>
      </c>
      <c r="J51" s="39" t="str">
        <f t="shared" si="6"/>
        <v/>
      </c>
      <c r="K51" s="39" t="str">
        <f t="shared" si="6"/>
        <v/>
      </c>
      <c r="L51" s="39" t="str">
        <f t="shared" si="6"/>
        <v/>
      </c>
      <c r="M51" s="39" t="str">
        <f t="shared" si="6"/>
        <v/>
      </c>
      <c r="N51" s="39" t="str">
        <f t="shared" si="6"/>
        <v/>
      </c>
      <c r="O51" s="39" t="str">
        <f t="shared" si="6"/>
        <v/>
      </c>
      <c r="P51" s="39" t="str">
        <f t="shared" si="6"/>
        <v/>
      </c>
      <c r="Q51" s="39" t="str">
        <f t="shared" si="6"/>
        <v/>
      </c>
      <c r="R51" s="39" t="str">
        <f t="shared" si="6"/>
        <v/>
      </c>
      <c r="S51" s="39" t="str">
        <f t="shared" si="6"/>
        <v/>
      </c>
    </row>
    <row r="52" spans="3:19" s="39" customFormat="1" x14ac:dyDescent="0.25">
      <c r="D52" s="43" t="s">
        <v>263</v>
      </c>
      <c r="E52" s="39" t="str">
        <f t="shared" si="0"/>
        <v>Pediatric specialist-</v>
      </c>
      <c r="F52" s="39" t="str">
        <f t="shared" ref="F52:S52" si="7">IF(F28="Covered",(CONCATENATE($B28,"-")),"")</f>
        <v/>
      </c>
      <c r="G52" s="39" t="str">
        <f t="shared" si="7"/>
        <v/>
      </c>
      <c r="H52" s="39" t="str">
        <f t="shared" si="7"/>
        <v/>
      </c>
      <c r="I52" s="39" t="str">
        <f t="shared" si="7"/>
        <v/>
      </c>
      <c r="J52" s="39" t="str">
        <f t="shared" si="7"/>
        <v/>
      </c>
      <c r="K52" s="39" t="str">
        <f t="shared" si="7"/>
        <v/>
      </c>
      <c r="L52" s="39" t="str">
        <f t="shared" si="7"/>
        <v/>
      </c>
      <c r="M52" s="39" t="str">
        <f t="shared" si="7"/>
        <v/>
      </c>
      <c r="N52" s="39" t="str">
        <f t="shared" si="7"/>
        <v/>
      </c>
      <c r="O52" s="39" t="str">
        <f t="shared" si="7"/>
        <v/>
      </c>
      <c r="P52" s="39" t="str">
        <f t="shared" si="7"/>
        <v/>
      </c>
      <c r="Q52" s="39" t="str">
        <f t="shared" si="7"/>
        <v/>
      </c>
      <c r="R52" s="39" t="str">
        <f t="shared" si="7"/>
        <v/>
      </c>
      <c r="S52" s="39" t="str">
        <f t="shared" si="7"/>
        <v/>
      </c>
    </row>
    <row r="53" spans="3:19" s="39" customFormat="1" x14ac:dyDescent="0.25">
      <c r="D53" s="43" t="s">
        <v>264</v>
      </c>
      <c r="E53" s="39" t="str">
        <f t="shared" si="0"/>
        <v>Hospital-</v>
      </c>
      <c r="F53" s="39" t="str">
        <f t="shared" ref="F53:S53" si="8">IF(F29="Covered",(CONCATENATE($B29,"-")),"")</f>
        <v/>
      </c>
      <c r="G53" s="39" t="str">
        <f t="shared" si="8"/>
        <v/>
      </c>
      <c r="H53" s="39" t="str">
        <f t="shared" si="8"/>
        <v/>
      </c>
      <c r="I53" s="39" t="str">
        <f t="shared" si="8"/>
        <v/>
      </c>
      <c r="J53" s="39" t="str">
        <f t="shared" si="8"/>
        <v/>
      </c>
      <c r="K53" s="39" t="str">
        <f t="shared" si="8"/>
        <v/>
      </c>
      <c r="L53" s="39" t="str">
        <f t="shared" si="8"/>
        <v/>
      </c>
      <c r="M53" s="39" t="str">
        <f t="shared" si="8"/>
        <v/>
      </c>
      <c r="N53" s="39" t="str">
        <f t="shared" si="8"/>
        <v/>
      </c>
      <c r="O53" s="39" t="str">
        <f t="shared" si="8"/>
        <v/>
      </c>
      <c r="P53" s="39" t="str">
        <f t="shared" si="8"/>
        <v/>
      </c>
      <c r="Q53" s="39" t="str">
        <f t="shared" si="8"/>
        <v/>
      </c>
      <c r="R53" s="39" t="str">
        <f t="shared" si="8"/>
        <v/>
      </c>
      <c r="S53" s="39" t="str">
        <f t="shared" si="8"/>
        <v/>
      </c>
    </row>
    <row r="54" spans="3:19" s="39" customFormat="1" x14ac:dyDescent="0.25">
      <c r="D54" s="43" t="s">
        <v>265</v>
      </c>
      <c r="E54" s="39" t="str">
        <f t="shared" si="0"/>
        <v/>
      </c>
      <c r="F54" s="39" t="str">
        <f t="shared" ref="F54:S54" si="9">IF(F30="Covered",(CONCATENATE($B30,"-")),"")</f>
        <v/>
      </c>
      <c r="G54" s="39" t="str">
        <f t="shared" si="9"/>
        <v/>
      </c>
      <c r="H54" s="39" t="str">
        <f t="shared" si="9"/>
        <v/>
      </c>
      <c r="I54" s="39" t="str">
        <f t="shared" si="9"/>
        <v/>
      </c>
      <c r="J54" s="39" t="str">
        <f t="shared" si="9"/>
        <v/>
      </c>
      <c r="K54" s="39" t="str">
        <f t="shared" si="9"/>
        <v/>
      </c>
      <c r="L54" s="39" t="str">
        <f t="shared" si="9"/>
        <v/>
      </c>
      <c r="M54" s="39" t="str">
        <f t="shared" si="9"/>
        <v/>
      </c>
      <c r="N54" s="39" t="str">
        <f t="shared" si="9"/>
        <v/>
      </c>
      <c r="O54" s="39" t="str">
        <f t="shared" si="9"/>
        <v/>
      </c>
      <c r="P54" s="39" t="str">
        <f t="shared" si="9"/>
        <v/>
      </c>
      <c r="Q54" s="39" t="str">
        <f t="shared" si="9"/>
        <v/>
      </c>
      <c r="R54" s="39" t="str">
        <f t="shared" si="9"/>
        <v/>
      </c>
      <c r="S54" s="39" t="str">
        <f t="shared" si="9"/>
        <v/>
      </c>
    </row>
    <row r="55" spans="3:19" s="39" customFormat="1" x14ac:dyDescent="0.25">
      <c r="D55" s="43" t="s">
        <v>266</v>
      </c>
      <c r="E55" s="39" t="str">
        <f t="shared" si="0"/>
        <v>Pediatric dental-</v>
      </c>
      <c r="F55" s="39" t="str">
        <f t="shared" ref="F55:S55" si="10">IF(F31="Covered",(CONCATENATE($B31,"-")),"")</f>
        <v/>
      </c>
      <c r="G55" s="39" t="str">
        <f t="shared" si="10"/>
        <v/>
      </c>
      <c r="H55" s="39" t="str">
        <f t="shared" si="10"/>
        <v/>
      </c>
      <c r="I55" s="39" t="str">
        <f t="shared" si="10"/>
        <v/>
      </c>
      <c r="J55" s="39" t="str">
        <f t="shared" si="10"/>
        <v/>
      </c>
      <c r="K55" s="39" t="str">
        <f t="shared" si="10"/>
        <v/>
      </c>
      <c r="L55" s="39" t="str">
        <f t="shared" si="10"/>
        <v/>
      </c>
      <c r="M55" s="39" t="str">
        <f t="shared" si="10"/>
        <v/>
      </c>
      <c r="N55" s="39" t="str">
        <f t="shared" si="10"/>
        <v/>
      </c>
      <c r="O55" s="39" t="str">
        <f t="shared" si="10"/>
        <v/>
      </c>
      <c r="P55" s="39" t="str">
        <f t="shared" si="10"/>
        <v/>
      </c>
      <c r="Q55" s="39" t="str">
        <f t="shared" si="10"/>
        <v/>
      </c>
      <c r="R55" s="39" t="str">
        <f t="shared" si="10"/>
        <v/>
      </c>
      <c r="S55" s="39" t="str">
        <f t="shared" si="10"/>
        <v/>
      </c>
    </row>
    <row r="56" spans="3:19" s="39" customFormat="1" x14ac:dyDescent="0.25">
      <c r="D56" s="43" t="s">
        <v>267</v>
      </c>
      <c r="E56" s="39" t="str">
        <f t="shared" si="0"/>
        <v>LTSS-</v>
      </c>
      <c r="F56" s="39" t="str">
        <f t="shared" ref="F56:S56" si="11">IF(F32="Covered",(CONCATENATE($B32,"-")),"")</f>
        <v/>
      </c>
      <c r="G56" s="39" t="str">
        <f t="shared" si="11"/>
        <v/>
      </c>
      <c r="H56" s="39" t="str">
        <f t="shared" si="11"/>
        <v/>
      </c>
      <c r="I56" s="39" t="str">
        <f t="shared" si="11"/>
        <v/>
      </c>
      <c r="J56" s="39" t="str">
        <f t="shared" si="11"/>
        <v/>
      </c>
      <c r="K56" s="39" t="str">
        <f t="shared" si="11"/>
        <v/>
      </c>
      <c r="L56" s="39" t="str">
        <f t="shared" si="11"/>
        <v/>
      </c>
      <c r="M56" s="39" t="str">
        <f t="shared" si="11"/>
        <v/>
      </c>
      <c r="N56" s="39" t="str">
        <f t="shared" si="11"/>
        <v/>
      </c>
      <c r="O56" s="39" t="str">
        <f t="shared" si="11"/>
        <v/>
      </c>
      <c r="P56" s="39" t="str">
        <f t="shared" si="11"/>
        <v/>
      </c>
      <c r="Q56" s="39" t="str">
        <f t="shared" si="11"/>
        <v/>
      </c>
      <c r="R56" s="39" t="str">
        <f t="shared" si="11"/>
        <v/>
      </c>
      <c r="S56" s="39" t="str">
        <f t="shared" si="11"/>
        <v/>
      </c>
    </row>
    <row r="57" spans="3:19" s="39" customFormat="1" x14ac:dyDescent="0.25">
      <c r="D57" s="43" t="s">
        <v>268</v>
      </c>
      <c r="E57" s="39" t="str">
        <f t="shared" ref="E57:S57" si="12">IF(E33&lt;&gt;"","other services","")</f>
        <v>other services</v>
      </c>
      <c r="F57" s="39" t="str">
        <f>IF(F33&lt;&gt;"","other services","")</f>
        <v/>
      </c>
      <c r="G57" s="39" t="str">
        <f t="shared" si="12"/>
        <v/>
      </c>
      <c r="H57" s="39" t="str">
        <f t="shared" si="12"/>
        <v/>
      </c>
      <c r="I57" s="39" t="str">
        <f t="shared" si="12"/>
        <v/>
      </c>
      <c r="J57" s="39" t="str">
        <f t="shared" si="12"/>
        <v/>
      </c>
      <c r="K57" s="39" t="str">
        <f t="shared" si="12"/>
        <v/>
      </c>
      <c r="L57" s="39" t="str">
        <f t="shared" si="12"/>
        <v/>
      </c>
      <c r="M57" s="39" t="str">
        <f t="shared" si="12"/>
        <v/>
      </c>
      <c r="N57" s="39" t="str">
        <f t="shared" si="12"/>
        <v/>
      </c>
      <c r="O57" s="39" t="str">
        <f t="shared" si="12"/>
        <v/>
      </c>
      <c r="P57" s="39" t="str">
        <f t="shared" si="12"/>
        <v/>
      </c>
      <c r="Q57" s="39" t="str">
        <f t="shared" si="12"/>
        <v/>
      </c>
      <c r="R57" s="39" t="str">
        <f t="shared" si="12"/>
        <v/>
      </c>
      <c r="S57" s="39" t="str">
        <f t="shared" si="12"/>
        <v/>
      </c>
    </row>
    <row r="58" spans="3:19" s="39" customFormat="1" x14ac:dyDescent="0.25">
      <c r="D58" s="44" t="s">
        <v>240</v>
      </c>
      <c r="E58" s="39" t="str">
        <f>_xlfn.TEXTJOIN(CHAR(10),TRUE,E46:E57)</f>
        <v>Adult primary care-
Pediatric primary care-
OB/GYN-
Adult behavioral health-
Pediatric behavioral health-
Adult specialist-
Pediatric specialist-
Hospital-
Pediatric dental-
LTSS-
other services</v>
      </c>
      <c r="F58" s="39" t="str">
        <f t="shared" ref="F58:S58" si="13">_xlfn.TEXTJOIN(CHAR(10),TRUE,F46:F57)</f>
        <v/>
      </c>
      <c r="G58" s="39" t="str">
        <f t="shared" si="13"/>
        <v/>
      </c>
      <c r="H58" s="39" t="str">
        <f t="shared" si="13"/>
        <v/>
      </c>
      <c r="I58" s="39" t="str">
        <f t="shared" si="13"/>
        <v/>
      </c>
      <c r="J58" s="39" t="str">
        <f t="shared" si="13"/>
        <v/>
      </c>
      <c r="K58" s="39" t="str">
        <f t="shared" si="13"/>
        <v/>
      </c>
      <c r="L58" s="39" t="str">
        <f t="shared" si="13"/>
        <v/>
      </c>
      <c r="M58" s="39" t="str">
        <f t="shared" si="13"/>
        <v/>
      </c>
      <c r="N58" s="39" t="str">
        <f t="shared" si="13"/>
        <v/>
      </c>
      <c r="O58" s="39" t="str">
        <f t="shared" si="13"/>
        <v/>
      </c>
      <c r="P58" s="39" t="str">
        <f t="shared" si="13"/>
        <v/>
      </c>
      <c r="Q58" s="39" t="str">
        <f t="shared" si="13"/>
        <v/>
      </c>
      <c r="R58" s="39" t="str">
        <f t="shared" si="13"/>
        <v/>
      </c>
      <c r="S58" s="39" t="str">
        <f t="shared" si="13"/>
        <v/>
      </c>
    </row>
    <row r="59" spans="3:19" s="39" customFormat="1" x14ac:dyDescent="0.25">
      <c r="D59" s="45" t="s">
        <v>241</v>
      </c>
      <c r="E59" s="39" t="str">
        <f>SUBSTITUTE(E58,"-",", ")</f>
        <v>Adult primary care, 
Pediatric primary care, 
OB/GYN, 
Adult behavioral health, 
Pediatric behavioral health, 
Adult specialist, 
Pediatric specialist, 
Hospital, 
Pediatric dental, 
LTSS, 
other services</v>
      </c>
      <c r="F59" s="39" t="str">
        <f t="shared" ref="F59:S59" si="14">SUBSTITUTE(F58,"-",", ")</f>
        <v/>
      </c>
      <c r="G59" s="39" t="str">
        <f t="shared" si="14"/>
        <v/>
      </c>
      <c r="H59" s="39" t="str">
        <f t="shared" si="14"/>
        <v/>
      </c>
      <c r="I59" s="39" t="str">
        <f t="shared" si="14"/>
        <v/>
      </c>
      <c r="J59" s="39" t="str">
        <f t="shared" si="14"/>
        <v/>
      </c>
      <c r="K59" s="39" t="str">
        <f t="shared" si="14"/>
        <v/>
      </c>
      <c r="L59" s="39" t="str">
        <f t="shared" si="14"/>
        <v/>
      </c>
      <c r="M59" s="39" t="str">
        <f t="shared" si="14"/>
        <v/>
      </c>
      <c r="N59" s="39" t="str">
        <f t="shared" si="14"/>
        <v/>
      </c>
      <c r="O59" s="39" t="str">
        <f t="shared" si="14"/>
        <v/>
      </c>
      <c r="P59" s="39" t="str">
        <f t="shared" si="14"/>
        <v/>
      </c>
      <c r="Q59" s="39" t="str">
        <f t="shared" si="14"/>
        <v/>
      </c>
      <c r="R59" s="39" t="str">
        <f t="shared" si="14"/>
        <v/>
      </c>
      <c r="S59" s="39" t="str">
        <f t="shared" si="14"/>
        <v/>
      </c>
    </row>
    <row r="60" spans="3:19" s="39" customFormat="1" x14ac:dyDescent="0.25">
      <c r="C60" s="40"/>
      <c r="D60" s="40"/>
      <c r="E60" s="40"/>
      <c r="F60" s="40"/>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1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2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135"/>
  <sheetViews>
    <sheetView showGridLines="0" zoomScale="70" zoomScaleNormal="70" workbookViewId="0">
      <selection activeCell="C5" sqref="C5"/>
    </sheetView>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5" width="56.28515625" style="76" customWidth="1"/>
    <col min="6" max="6" width="53.140625" style="76" bestFit="1" customWidth="1"/>
    <col min="7" max="7" width="51.85546875" style="76" customWidth="1"/>
    <col min="8" max="8" width="51.7109375" style="76" customWidth="1"/>
    <col min="9" max="9" width="51.140625" style="76" customWidth="1"/>
    <col min="10" max="10" width="53" style="76" customWidth="1"/>
    <col min="11" max="11" width="51.85546875" style="76" customWidth="1"/>
    <col min="12" max="12" width="51.42578125" style="76" customWidth="1"/>
    <col min="13" max="13" width="52.5703125" style="76" customWidth="1"/>
    <col min="14" max="14" width="52.28515625" style="76" customWidth="1"/>
    <col min="15" max="15" width="51.85546875" style="76" customWidth="1"/>
    <col min="16" max="16" width="52.140625" style="76" customWidth="1"/>
    <col min="17" max="17" width="51.28515625" style="76" customWidth="1"/>
    <col min="18" max="19" width="51.7109375" style="76" customWidth="1"/>
    <col min="20" max="20" width="34" style="76" customWidth="1"/>
    <col min="21" max="21" width="30.140625" style="76" customWidth="1"/>
    <col min="22" max="22" width="29" style="76" customWidth="1"/>
    <col min="23" max="23" width="53.140625" style="76" customWidth="1"/>
    <col min="24" max="24" width="53.42578125" style="76" customWidth="1"/>
    <col min="25" max="25" width="52.7109375" style="76" customWidth="1"/>
    <col min="26" max="26" width="51.140625" style="76" customWidth="1"/>
    <col min="27" max="27" width="52" style="76" customWidth="1"/>
    <col min="28" max="28" width="51.85546875" style="76" customWidth="1"/>
    <col min="29" max="29" width="52.85546875" style="76" customWidth="1"/>
    <col min="30" max="30" width="51.7109375" style="76" customWidth="1"/>
    <col min="31" max="31" width="52" style="76" customWidth="1"/>
    <col min="32" max="32" width="51.140625" style="76" customWidth="1"/>
    <col min="33" max="33" width="44.28515625" style="76" customWidth="1"/>
    <col min="34" max="34" width="43.42578125" style="76" customWidth="1"/>
    <col min="35"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IF('I_State&amp;Prog_Info'!E15="","[Program 1]",'I_State&amp;Prog_Info'!E15)</f>
        <v>MO HealthNet Managed Care</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IF('I_State&amp;Prog_Info'!E17="","(Placeholder for plan type)",'I_State&amp;Prog_Info'!E17)</f>
        <v>MCO</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31.5" customHeight="1" x14ac:dyDescent="0.2">
      <c r="A5" s="194" t="s">
        <v>318</v>
      </c>
      <c r="B5" s="195"/>
      <c r="C5" s="92" t="str">
        <f>IF('I_State&amp;Prog_Info'!E59="","(Placeholder for providers)",'I_State&amp;Prog_Info'!E59)</f>
        <v>Adult primary care, 
Pediatric primary care, 
OB/GYN, 
Adult behavioral health, 
Pediatric behavioral health, 
Adult specialist, 
Pediatric specialist, 
Hospital, 
Pediatric dental, 
LTSS, 
other services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IF('I_State&amp;Prog_Info'!E39="","(Placeholder for separate analysis and results document)",'I_State&amp;Prog_Info'!E39)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IF('I_State&amp;Prog_Info'!E40="","(Placeholder for separate analysis and results document)",'I_State&amp;Prog_Info'!E40)</f>
        <v>Managed Care analysis methods per 20 CSR 400-7.095 /Results: Healthy Blue, Home State Health, UnitedHealthcare Network Access Results 2022, MHD EQR Annual Tech Report 2022, Secert Shopper Survey 2022 Report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IF('I_State&amp;Prog_Info'!E41="","(Placeholder for separate analysis and results document)",'I_State&amp;Prog_Info'!E41)</f>
        <v>Healthy Blue -06/22 - Network Access
Home State Health - 05/2022 - Network Access 
UnitedHealthcare - 06/2022 - Network Access MHD EQR Annual Tech, Jan 24, 2023, Secert Shopper Dec 30, 2022</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6"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t="s">
        <v>200</v>
      </c>
      <c r="F14" s="100" t="s">
        <v>200</v>
      </c>
      <c r="G14" s="100" t="s">
        <v>200</v>
      </c>
      <c r="H14" s="100" t="s">
        <v>200</v>
      </c>
      <c r="I14" s="100" t="s">
        <v>200</v>
      </c>
      <c r="J14" s="100" t="s">
        <v>200</v>
      </c>
      <c r="K14" s="100" t="s">
        <v>200</v>
      </c>
      <c r="L14" s="100" t="s">
        <v>200</v>
      </c>
      <c r="M14" s="100" t="s">
        <v>200</v>
      </c>
      <c r="N14" s="100" t="s">
        <v>200</v>
      </c>
      <c r="O14" s="100" t="s">
        <v>200</v>
      </c>
      <c r="P14" s="100" t="s">
        <v>200</v>
      </c>
      <c r="Q14" s="100" t="s">
        <v>200</v>
      </c>
      <c r="R14" s="100" t="s">
        <v>200</v>
      </c>
      <c r="S14" s="100" t="s">
        <v>200</v>
      </c>
      <c r="T14" s="100" t="s">
        <v>200</v>
      </c>
      <c r="U14" s="100" t="s">
        <v>200</v>
      </c>
      <c r="V14" s="100" t="s">
        <v>200</v>
      </c>
      <c r="W14" s="100" t="s">
        <v>200</v>
      </c>
      <c r="X14" s="100" t="s">
        <v>200</v>
      </c>
      <c r="Y14" s="100" t="s">
        <v>200</v>
      </c>
      <c r="Z14" s="100" t="s">
        <v>200</v>
      </c>
      <c r="AA14" s="100" t="s">
        <v>200</v>
      </c>
      <c r="AB14" s="100" t="s">
        <v>200</v>
      </c>
      <c r="AC14" s="100" t="s">
        <v>200</v>
      </c>
      <c r="AD14" s="100" t="s">
        <v>200</v>
      </c>
      <c r="AE14" s="100" t="s">
        <v>200</v>
      </c>
      <c r="AF14" s="100" t="s">
        <v>200</v>
      </c>
      <c r="AG14" s="100" t="s">
        <v>200</v>
      </c>
      <c r="AH14" s="100" t="s">
        <v>200</v>
      </c>
      <c r="AI14" s="100" t="s">
        <v>200</v>
      </c>
      <c r="AJ14" s="100" t="s">
        <v>200</v>
      </c>
      <c r="AK14" s="100" t="s">
        <v>200</v>
      </c>
      <c r="AL14" s="100" t="s">
        <v>200</v>
      </c>
      <c r="AM14" s="100" t="s">
        <v>200</v>
      </c>
      <c r="AN14" s="100" t="s">
        <v>200</v>
      </c>
      <c r="AO14" s="100" t="s">
        <v>200</v>
      </c>
      <c r="AP14" s="100" t="s">
        <v>200</v>
      </c>
      <c r="AQ14" s="100" t="s">
        <v>200</v>
      </c>
      <c r="AR14" s="100" t="s">
        <v>200</v>
      </c>
      <c r="AS14" s="100" t="s">
        <v>200</v>
      </c>
      <c r="AT14" s="100" t="s">
        <v>200</v>
      </c>
      <c r="AU14" s="100" t="s">
        <v>200</v>
      </c>
      <c r="AV14" s="100" t="s">
        <v>200</v>
      </c>
      <c r="AW14" s="100" t="s">
        <v>212</v>
      </c>
      <c r="AX14" s="100" t="s">
        <v>212</v>
      </c>
      <c r="AY14" s="100" t="s">
        <v>212</v>
      </c>
      <c r="AZ14" s="100" t="s">
        <v>212</v>
      </c>
      <c r="BA14" s="100" t="s">
        <v>497</v>
      </c>
      <c r="BB14" s="100" t="s">
        <v>497</v>
      </c>
      <c r="BC14" s="100" t="s">
        <v>497</v>
      </c>
      <c r="BD14" s="100" t="s">
        <v>497</v>
      </c>
      <c r="BE14" s="100" t="s">
        <v>497</v>
      </c>
      <c r="BF14" s="100" t="s">
        <v>215</v>
      </c>
      <c r="BG14" s="100" t="s">
        <v>215</v>
      </c>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3.25" customHeight="1" x14ac:dyDescent="0.2">
      <c r="A15" s="73" t="s">
        <v>274</v>
      </c>
      <c r="B15" s="48" t="s">
        <v>222</v>
      </c>
      <c r="C15" s="25" t="s">
        <v>134</v>
      </c>
      <c r="D15" s="58" t="s">
        <v>2</v>
      </c>
      <c r="E15" s="100" t="s">
        <v>460</v>
      </c>
      <c r="F15" s="100" t="s">
        <v>461</v>
      </c>
      <c r="G15" s="100" t="s">
        <v>459</v>
      </c>
      <c r="H15" s="100" t="s">
        <v>458</v>
      </c>
      <c r="I15" s="100" t="s">
        <v>459</v>
      </c>
      <c r="J15" s="100" t="s">
        <v>464</v>
      </c>
      <c r="K15" s="100" t="s">
        <v>457</v>
      </c>
      <c r="L15" s="100" t="s">
        <v>462</v>
      </c>
      <c r="M15" s="100" t="s">
        <v>463</v>
      </c>
      <c r="N15" s="100" t="s">
        <v>458</v>
      </c>
      <c r="O15" s="100" t="s">
        <v>459</v>
      </c>
      <c r="P15" s="100" t="s">
        <v>464</v>
      </c>
      <c r="Q15" s="100" t="s">
        <v>458</v>
      </c>
      <c r="R15" s="100" t="s">
        <v>459</v>
      </c>
      <c r="S15" s="100" t="s">
        <v>464</v>
      </c>
      <c r="T15" s="100" t="s">
        <v>458</v>
      </c>
      <c r="U15" s="100" t="s">
        <v>465</v>
      </c>
      <c r="V15" s="100" t="s">
        <v>466</v>
      </c>
      <c r="W15" s="100" t="s">
        <v>467</v>
      </c>
      <c r="X15" s="100" t="s">
        <v>468</v>
      </c>
      <c r="Y15" s="100" t="s">
        <v>469</v>
      </c>
      <c r="Z15" s="100" t="s">
        <v>470</v>
      </c>
      <c r="AA15" s="100" t="s">
        <v>461</v>
      </c>
      <c r="AB15" s="100" t="s">
        <v>465</v>
      </c>
      <c r="AC15" s="100" t="s">
        <v>458</v>
      </c>
      <c r="AD15" s="100" t="s">
        <v>459</v>
      </c>
      <c r="AE15" s="100" t="s">
        <v>464</v>
      </c>
      <c r="AF15" s="100" t="s">
        <v>457</v>
      </c>
      <c r="AG15" s="100" t="s">
        <v>465</v>
      </c>
      <c r="AH15" s="100" t="s">
        <v>486</v>
      </c>
      <c r="AI15" s="100" t="s">
        <v>458</v>
      </c>
      <c r="AJ15" s="100" t="s">
        <v>457</v>
      </c>
      <c r="AK15" s="100" t="s">
        <v>468</v>
      </c>
      <c r="AL15" s="100" t="s">
        <v>459</v>
      </c>
      <c r="AM15" s="100" t="s">
        <v>462</v>
      </c>
      <c r="AN15" s="100" t="s">
        <v>463</v>
      </c>
      <c r="AO15" s="100" t="s">
        <v>463</v>
      </c>
      <c r="AP15" s="100" t="s">
        <v>463</v>
      </c>
      <c r="AQ15" s="100" t="s">
        <v>463</v>
      </c>
      <c r="AR15" s="100" t="s">
        <v>463</v>
      </c>
      <c r="AS15" s="100" t="s">
        <v>459</v>
      </c>
      <c r="AT15" s="100" t="s">
        <v>459</v>
      </c>
      <c r="AU15" s="100" t="s">
        <v>462</v>
      </c>
      <c r="AV15" s="100" t="s">
        <v>462</v>
      </c>
      <c r="AW15" s="100" t="s">
        <v>506</v>
      </c>
      <c r="AX15" s="100" t="s">
        <v>508</v>
      </c>
      <c r="AY15" s="100" t="s">
        <v>507</v>
      </c>
      <c r="AZ15" s="100" t="s">
        <v>509</v>
      </c>
      <c r="BA15" s="100" t="s">
        <v>498</v>
      </c>
      <c r="BB15" s="100" t="s">
        <v>510</v>
      </c>
      <c r="BC15" s="100" t="s">
        <v>511</v>
      </c>
      <c r="BD15" s="100" t="s">
        <v>512</v>
      </c>
      <c r="BE15" s="100" t="s">
        <v>513</v>
      </c>
      <c r="BF15" s="166" t="s">
        <v>521</v>
      </c>
      <c r="BG15" s="166" t="s">
        <v>522</v>
      </c>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t="s">
        <v>473</v>
      </c>
      <c r="F16" s="101" t="s">
        <v>473</v>
      </c>
      <c r="G16" s="101" t="s">
        <v>473</v>
      </c>
      <c r="H16" s="101" t="s">
        <v>88</v>
      </c>
      <c r="I16" s="101" t="s">
        <v>88</v>
      </c>
      <c r="J16" s="101" t="s">
        <v>88</v>
      </c>
      <c r="K16" s="101" t="s">
        <v>505</v>
      </c>
      <c r="L16" s="101" t="s">
        <v>505</v>
      </c>
      <c r="M16" s="101" t="s">
        <v>505</v>
      </c>
      <c r="N16" s="101" t="s">
        <v>474</v>
      </c>
      <c r="O16" s="101" t="s">
        <v>474</v>
      </c>
      <c r="P16" s="101" t="s">
        <v>475</v>
      </c>
      <c r="Q16" s="101" t="s">
        <v>480</v>
      </c>
      <c r="R16" s="101" t="s">
        <v>480</v>
      </c>
      <c r="S16" s="101" t="s">
        <v>480</v>
      </c>
      <c r="T16" s="101" t="s">
        <v>481</v>
      </c>
      <c r="U16" s="101" t="s">
        <v>481</v>
      </c>
      <c r="V16" s="101" t="s">
        <v>481</v>
      </c>
      <c r="W16" s="101" t="s">
        <v>482</v>
      </c>
      <c r="X16" s="101" t="s">
        <v>482</v>
      </c>
      <c r="Y16" s="101" t="s">
        <v>482</v>
      </c>
      <c r="Z16" s="101" t="s">
        <v>483</v>
      </c>
      <c r="AA16" s="101" t="s">
        <v>483</v>
      </c>
      <c r="AB16" s="101" t="s">
        <v>483</v>
      </c>
      <c r="AC16" s="101" t="s">
        <v>484</v>
      </c>
      <c r="AD16" s="101" t="s">
        <v>484</v>
      </c>
      <c r="AE16" s="101" t="s">
        <v>484</v>
      </c>
      <c r="AF16" s="101" t="s">
        <v>485</v>
      </c>
      <c r="AG16" s="101" t="s">
        <v>485</v>
      </c>
      <c r="AH16" s="101" t="s">
        <v>485</v>
      </c>
      <c r="AI16" s="101" t="s">
        <v>487</v>
      </c>
      <c r="AJ16" s="101" t="s">
        <v>487</v>
      </c>
      <c r="AK16" s="101" t="s">
        <v>487</v>
      </c>
      <c r="AL16" s="101" t="s">
        <v>488</v>
      </c>
      <c r="AM16" s="101" t="s">
        <v>489</v>
      </c>
      <c r="AN16" s="101" t="s">
        <v>490</v>
      </c>
      <c r="AO16" s="101" t="s">
        <v>491</v>
      </c>
      <c r="AP16" s="101" t="s">
        <v>492</v>
      </c>
      <c r="AQ16" s="101" t="s">
        <v>493</v>
      </c>
      <c r="AR16" s="101" t="s">
        <v>494</v>
      </c>
      <c r="AS16" s="101" t="s">
        <v>479</v>
      </c>
      <c r="AT16" s="101" t="s">
        <v>478</v>
      </c>
      <c r="AU16" s="101" t="s">
        <v>477</v>
      </c>
      <c r="AV16" s="101" t="s">
        <v>476</v>
      </c>
      <c r="AW16" s="101" t="s">
        <v>499</v>
      </c>
      <c r="AX16" s="101" t="s">
        <v>495</v>
      </c>
      <c r="AY16" s="101" t="s">
        <v>496</v>
      </c>
      <c r="AZ16" s="101" t="s">
        <v>496</v>
      </c>
      <c r="BA16" s="101" t="s">
        <v>496</v>
      </c>
      <c r="BB16" s="101" t="s">
        <v>88</v>
      </c>
      <c r="BC16" s="101" t="s">
        <v>88</v>
      </c>
      <c r="BD16" s="101" t="s">
        <v>88</v>
      </c>
      <c r="BE16" s="101" t="s">
        <v>88</v>
      </c>
      <c r="BF16" s="101" t="s">
        <v>473</v>
      </c>
      <c r="BG16" s="101" t="s">
        <v>523</v>
      </c>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t="s">
        <v>206</v>
      </c>
      <c r="F17" s="101" t="s">
        <v>206</v>
      </c>
      <c r="G17" s="101" t="s">
        <v>206</v>
      </c>
      <c r="H17" s="101" t="s">
        <v>199</v>
      </c>
      <c r="I17" s="101" t="s">
        <v>199</v>
      </c>
      <c r="J17" s="101" t="s">
        <v>199</v>
      </c>
      <c r="K17" s="101" t="s">
        <v>206</v>
      </c>
      <c r="L17" s="101" t="s">
        <v>206</v>
      </c>
      <c r="M17" s="101" t="s">
        <v>206</v>
      </c>
      <c r="N17" s="101" t="s">
        <v>206</v>
      </c>
      <c r="O17" s="101" t="s">
        <v>206</v>
      </c>
      <c r="P17" s="101" t="s">
        <v>206</v>
      </c>
      <c r="Q17" s="101" t="s">
        <v>206</v>
      </c>
      <c r="R17" s="101" t="s">
        <v>206</v>
      </c>
      <c r="S17" s="101" t="s">
        <v>206</v>
      </c>
      <c r="T17" s="101" t="s">
        <v>199</v>
      </c>
      <c r="U17" s="101" t="s">
        <v>199</v>
      </c>
      <c r="V17" s="101" t="s">
        <v>199</v>
      </c>
      <c r="W17" s="101" t="s">
        <v>202</v>
      </c>
      <c r="X17" s="101" t="s">
        <v>202</v>
      </c>
      <c r="Y17" s="101" t="s">
        <v>202</v>
      </c>
      <c r="Z17" s="101" t="s">
        <v>206</v>
      </c>
      <c r="AA17" s="101" t="s">
        <v>206</v>
      </c>
      <c r="AB17" s="101" t="s">
        <v>206</v>
      </c>
      <c r="AC17" s="101" t="s">
        <v>206</v>
      </c>
      <c r="AD17" s="101" t="s">
        <v>206</v>
      </c>
      <c r="AE17" s="101" t="s">
        <v>206</v>
      </c>
      <c r="AF17" s="101" t="s">
        <v>206</v>
      </c>
      <c r="AG17" s="101" t="s">
        <v>206</v>
      </c>
      <c r="AH17" s="101" t="s">
        <v>206</v>
      </c>
      <c r="AI17" s="101" t="s">
        <v>206</v>
      </c>
      <c r="AJ17" s="101" t="s">
        <v>206</v>
      </c>
      <c r="AK17" s="101" t="s">
        <v>206</v>
      </c>
      <c r="AL17" s="101" t="s">
        <v>206</v>
      </c>
      <c r="AM17" s="101" t="s">
        <v>206</v>
      </c>
      <c r="AN17" s="101" t="s">
        <v>206</v>
      </c>
      <c r="AO17" s="101" t="s">
        <v>202</v>
      </c>
      <c r="AP17" s="101" t="s">
        <v>206</v>
      </c>
      <c r="AQ17" s="101" t="s">
        <v>206</v>
      </c>
      <c r="AR17" s="101" t="s">
        <v>202</v>
      </c>
      <c r="AS17" s="101" t="s">
        <v>206</v>
      </c>
      <c r="AT17" s="101" t="s">
        <v>206</v>
      </c>
      <c r="AU17" s="101" t="s">
        <v>206</v>
      </c>
      <c r="AV17" s="101" t="s">
        <v>206</v>
      </c>
      <c r="AW17" s="101" t="s">
        <v>206</v>
      </c>
      <c r="AX17" s="101" t="s">
        <v>206</v>
      </c>
      <c r="AY17" s="101" t="s">
        <v>206</v>
      </c>
      <c r="AZ17" s="101" t="s">
        <v>206</v>
      </c>
      <c r="BA17" s="101" t="s">
        <v>206</v>
      </c>
      <c r="BB17" s="101" t="s">
        <v>199</v>
      </c>
      <c r="BC17" s="101" t="s">
        <v>199</v>
      </c>
      <c r="BD17" s="101" t="s">
        <v>199</v>
      </c>
      <c r="BE17" s="101" t="s">
        <v>199</v>
      </c>
      <c r="BF17" s="101" t="s">
        <v>206</v>
      </c>
      <c r="BG17" s="101" t="s">
        <v>206</v>
      </c>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t="s">
        <v>198</v>
      </c>
      <c r="F18" s="102" t="s">
        <v>324</v>
      </c>
      <c r="G18" s="102" t="s">
        <v>201</v>
      </c>
      <c r="H18" s="102" t="s">
        <v>198</v>
      </c>
      <c r="I18" s="102" t="s">
        <v>324</v>
      </c>
      <c r="J18" s="102" t="s">
        <v>201</v>
      </c>
      <c r="K18" s="102" t="s">
        <v>198</v>
      </c>
      <c r="L18" s="102" t="s">
        <v>324</v>
      </c>
      <c r="M18" s="102" t="s">
        <v>201</v>
      </c>
      <c r="N18" s="102" t="s">
        <v>198</v>
      </c>
      <c r="O18" s="102" t="s">
        <v>324</v>
      </c>
      <c r="P18" s="102" t="s">
        <v>201</v>
      </c>
      <c r="Q18" s="102" t="s">
        <v>198</v>
      </c>
      <c r="R18" s="102" t="s">
        <v>324</v>
      </c>
      <c r="S18" s="102" t="s">
        <v>201</v>
      </c>
      <c r="T18" s="102" t="s">
        <v>198</v>
      </c>
      <c r="U18" s="102" t="s">
        <v>324</v>
      </c>
      <c r="V18" s="102" t="s">
        <v>201</v>
      </c>
      <c r="W18" s="102" t="s">
        <v>198</v>
      </c>
      <c r="X18" s="102" t="s">
        <v>324</v>
      </c>
      <c r="Y18" s="102" t="s">
        <v>201</v>
      </c>
      <c r="Z18" s="102" t="s">
        <v>198</v>
      </c>
      <c r="AA18" s="102" t="s">
        <v>324</v>
      </c>
      <c r="AB18" s="102" t="s">
        <v>201</v>
      </c>
      <c r="AC18" s="102" t="s">
        <v>198</v>
      </c>
      <c r="AD18" s="102" t="s">
        <v>324</v>
      </c>
      <c r="AE18" s="102" t="s">
        <v>201</v>
      </c>
      <c r="AF18" s="102" t="s">
        <v>198</v>
      </c>
      <c r="AG18" s="102" t="s">
        <v>324</v>
      </c>
      <c r="AH18" s="102" t="s">
        <v>201</v>
      </c>
      <c r="AI18" s="102" t="s">
        <v>198</v>
      </c>
      <c r="AJ18" s="102" t="s">
        <v>324</v>
      </c>
      <c r="AK18" s="102" t="s">
        <v>201</v>
      </c>
      <c r="AL18" s="102" t="s">
        <v>326</v>
      </c>
      <c r="AM18" s="102" t="s">
        <v>326</v>
      </c>
      <c r="AN18" s="102" t="s">
        <v>326</v>
      </c>
      <c r="AO18" s="102" t="s">
        <v>326</v>
      </c>
      <c r="AP18" s="102" t="s">
        <v>326</v>
      </c>
      <c r="AQ18" s="102" t="s">
        <v>326</v>
      </c>
      <c r="AR18" s="102" t="s">
        <v>326</v>
      </c>
      <c r="AS18" s="102" t="s">
        <v>326</v>
      </c>
      <c r="AT18" s="102" t="s">
        <v>326</v>
      </c>
      <c r="AU18" s="102" t="s">
        <v>326</v>
      </c>
      <c r="AV18" s="102" t="s">
        <v>326</v>
      </c>
      <c r="AW18" s="102" t="s">
        <v>326</v>
      </c>
      <c r="AX18" s="102" t="s">
        <v>326</v>
      </c>
      <c r="AY18" s="102" t="s">
        <v>326</v>
      </c>
      <c r="AZ18" s="102" t="s">
        <v>326</v>
      </c>
      <c r="BA18" s="102" t="s">
        <v>326</v>
      </c>
      <c r="BB18" s="102" t="s">
        <v>326</v>
      </c>
      <c r="BC18" s="102" t="s">
        <v>326</v>
      </c>
      <c r="BD18" s="102" t="s">
        <v>326</v>
      </c>
      <c r="BE18" s="102" t="s">
        <v>326</v>
      </c>
      <c r="BF18" s="102" t="s">
        <v>326</v>
      </c>
      <c r="BG18" s="102" t="s">
        <v>326</v>
      </c>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t="s">
        <v>471</v>
      </c>
      <c r="F23" s="96" t="s">
        <v>471</v>
      </c>
      <c r="G23" s="69" t="s">
        <v>471</v>
      </c>
      <c r="H23" s="69" t="s">
        <v>471</v>
      </c>
      <c r="I23" s="69" t="s">
        <v>311</v>
      </c>
      <c r="J23" s="69" t="s">
        <v>526</v>
      </c>
      <c r="K23" s="69" t="s">
        <v>527</v>
      </c>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t="s">
        <v>310</v>
      </c>
      <c r="F24" s="98" t="s">
        <v>310</v>
      </c>
      <c r="G24" s="97" t="s">
        <v>310</v>
      </c>
      <c r="H24" s="97" t="s">
        <v>310</v>
      </c>
      <c r="I24" s="97" t="s">
        <v>311</v>
      </c>
      <c r="J24" s="97" t="s">
        <v>310</v>
      </c>
      <c r="K24" s="97" t="s">
        <v>310</v>
      </c>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t="s">
        <v>472</v>
      </c>
      <c r="F25" s="95" t="s">
        <v>472</v>
      </c>
      <c r="G25" s="95" t="s">
        <v>472</v>
      </c>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Home State Health</v>
      </c>
      <c r="F29" s="5" t="str">
        <f>IF(F30&lt;&gt;"",F30,"[Plan 2]")</f>
        <v>UnitedHealthcare</v>
      </c>
      <c r="G29" s="5" t="str">
        <f>IF(G30&lt;&gt;"",G30,"[Plan 3]")</f>
        <v>Healthy Blue</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t="s">
        <v>454</v>
      </c>
      <c r="F30" s="103" t="s">
        <v>456</v>
      </c>
      <c r="G30" s="100" t="s">
        <v>455</v>
      </c>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t="s">
        <v>360</v>
      </c>
      <c r="F31" s="100" t="s">
        <v>360</v>
      </c>
      <c r="G31" s="100" t="s">
        <v>360</v>
      </c>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t="s">
        <v>517</v>
      </c>
      <c r="F32" s="101" t="s">
        <v>500</v>
      </c>
      <c r="G32" s="101" t="s">
        <v>500</v>
      </c>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t="s">
        <v>518</v>
      </c>
      <c r="F33" s="101" t="s">
        <v>519</v>
      </c>
      <c r="G33" s="101" t="s">
        <v>520</v>
      </c>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t="s">
        <v>524</v>
      </c>
      <c r="F34" s="101" t="s">
        <v>524</v>
      </c>
      <c r="G34" s="101" t="s">
        <v>524</v>
      </c>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v>44986</v>
      </c>
      <c r="F35" s="104">
        <v>44986</v>
      </c>
      <c r="G35" s="104">
        <v>44986</v>
      </c>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108.75" customHeight="1" x14ac:dyDescent="0.2">
      <c r="A36" s="49" t="s">
        <v>388</v>
      </c>
      <c r="B36" s="48" t="s">
        <v>369</v>
      </c>
      <c r="C36" s="48" t="s">
        <v>363</v>
      </c>
      <c r="D36" s="82" t="s">
        <v>2</v>
      </c>
      <c r="E36" s="165" t="s">
        <v>502</v>
      </c>
      <c r="F36" s="165" t="s">
        <v>503</v>
      </c>
      <c r="G36" s="165" t="s">
        <v>504</v>
      </c>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198" customHeight="1" x14ac:dyDescent="0.2">
      <c r="A37" s="49" t="s">
        <v>409</v>
      </c>
      <c r="B37" s="48" t="s">
        <v>410</v>
      </c>
      <c r="C37" s="48" t="s">
        <v>411</v>
      </c>
      <c r="D37" s="91" t="s">
        <v>2</v>
      </c>
      <c r="E37" s="96" t="s">
        <v>501</v>
      </c>
      <c r="F37" s="96" t="s">
        <v>501</v>
      </c>
      <c r="G37" s="96" t="s">
        <v>501</v>
      </c>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t="s">
        <v>360</v>
      </c>
      <c r="F38" s="100" t="s">
        <v>360</v>
      </c>
      <c r="G38" s="100" t="s">
        <v>359</v>
      </c>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128.25" customHeight="1" x14ac:dyDescent="0.2">
      <c r="A39" s="49" t="s">
        <v>287</v>
      </c>
      <c r="B39" s="25" t="s">
        <v>356</v>
      </c>
      <c r="C39" s="48" t="s">
        <v>371</v>
      </c>
      <c r="D39" s="32" t="s">
        <v>2</v>
      </c>
      <c r="E39" s="101" t="s">
        <v>530</v>
      </c>
      <c r="F39" s="101" t="s">
        <v>531</v>
      </c>
      <c r="G39" s="101" t="s">
        <v>532</v>
      </c>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t="s">
        <v>533</v>
      </c>
      <c r="F40" s="100" t="s">
        <v>534</v>
      </c>
      <c r="G40" s="100" t="s">
        <v>535</v>
      </c>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t="s">
        <v>525</v>
      </c>
      <c r="F41" s="100" t="s">
        <v>525</v>
      </c>
      <c r="G41" s="100" t="s">
        <v>525</v>
      </c>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v>45170</v>
      </c>
      <c r="F42" s="105">
        <v>45170</v>
      </c>
      <c r="G42" s="105">
        <v>45170</v>
      </c>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7000000}">
          <x14:formula1>
            <xm:f>'Set Values'!$K$3:$K$10</xm:f>
          </x14:formula1>
          <xm:sqref>E23:L23</xm:sqref>
        </x14:dataValidation>
        <x14:dataValidation type="list" allowBlank="1" showInputMessage="1" prompt="To enter free text, select cell and type - do not click into cell" xr:uid="{00000000-0002-0000-0200-000008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35"/>
  <sheetViews>
    <sheetView showGridLines="0" topLeftCell="A25" zoomScale="85" zoomScaleNormal="85" workbookViewId="0">
      <selection activeCell="E30" sqref="E30"/>
    </sheetView>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5" width="53.85546875" style="76" customWidth="1"/>
    <col min="6" max="7" width="53.140625" style="76" bestFit="1" customWidth="1"/>
    <col min="8" max="8" width="24.85546875" style="76" customWidth="1"/>
    <col min="9" max="9" width="53.140625" style="76" bestFit="1" customWidth="1"/>
    <col min="10" max="10" width="54.28515625" style="76" bestFit="1" customWidth="1"/>
    <col min="11" max="19" width="53.140625" style="76" bestFit="1" customWidth="1"/>
    <col min="20" max="20" width="26.85546875" style="76" bestFit="1" customWidth="1"/>
    <col min="21" max="22" width="20.5703125" style="76" customWidth="1"/>
    <col min="23" max="25" width="54.28515625" style="76" bestFit="1" customWidth="1"/>
    <col min="26" max="26" width="53.140625" style="76" bestFit="1" customWidth="1"/>
    <col min="27" max="28" width="53.5703125" style="76" bestFit="1" customWidth="1"/>
    <col min="29" max="32" width="53.140625" style="76" bestFit="1" customWidth="1"/>
    <col min="33" max="33" width="45.5703125" style="76" bestFit="1" customWidth="1"/>
    <col min="34" max="34" width="44.28515625" style="76" bestFit="1" customWidth="1"/>
    <col min="35"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IF('I_State&amp;Prog_Info'!F15="","[Program 2]",'I_State&amp;Prog_Info'!F15)</f>
        <v>[Program 2]</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IF('I_State&amp;Prog_Info'!F17="","(Placeholder for plan type)",'I_State&amp;Prog_Info'!F17)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IF('I_State&amp;Prog_Info'!F59="","(Placeholder for providers)",'I_State&amp;Prog_Info'!F59)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IF('I_State&amp;Prog_Info'!F39="","(Placeholder for separate analysis and results document)",'I_State&amp;Prog_Info'!F39)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IF('I_State&amp;Prog_Info'!F40="","(Placeholder for separate analysis and results document)",'I_State&amp;Prog_Info'!F40)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IF('I_State&amp;Prog_Info'!F41="","(Placeholder for separate analysis and results document)",'I_State&amp;Prog_Info'!F41)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3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300-000001000000}">
          <x14:formula1>
            <xm:f>'Set Values'!$H$3:$H$12</xm:f>
          </x14:formula1>
          <xm:sqref>E18:CZ18</xm:sqref>
        </x14:dataValidation>
        <x14:dataValidation type="list" allowBlank="1" showInputMessage="1" xr:uid="{00000000-0002-0000-0300-000002000000}">
          <x14:formula1>
            <xm:f>'Set Values'!$K$3:$K$10</xm:f>
          </x14:formula1>
          <xm:sqref>E23:L23</xm:sqref>
        </x14:dataValidation>
        <x14:dataValidation type="list" allowBlank="1" showInputMessage="1" prompt="To enter free text, select cell and type - do not click into cell" xr:uid="{00000000-0002-0000-0300-000003000000}">
          <x14:formula1>
            <xm:f>'Set Values'!$G$3:$G$14</xm:f>
          </x14:formula1>
          <xm:sqref>E16:CZ16</xm:sqref>
        </x14:dataValidation>
        <x14:dataValidation type="list" allowBlank="1" showInputMessage="1" showErrorMessage="1" xr:uid="{00000000-0002-0000-0300-000004000000}">
          <x14:formula1>
            <xm:f>'Set Values'!$L$3:$L$5</xm:f>
          </x14:formula1>
          <xm:sqref>E24:L24</xm:sqref>
        </x14:dataValidation>
        <x14:dataValidation type="list" allowBlank="1" showInputMessage="1" showErrorMessage="1" xr:uid="{00000000-0002-0000-0300-000005000000}">
          <x14:formula1>
            <xm:f>'Set Values'!$M$3:$M$4</xm:f>
          </x14:formula1>
          <xm:sqref>E31:AR31 E38:AR38</xm:sqref>
        </x14:dataValidation>
        <x14:dataValidation type="list" allowBlank="1" showInputMessage="1" prompt="To enter free text, select cell and type - do not click into cell" xr:uid="{00000000-0002-0000-0300-000006000000}">
          <x14:formula1>
            <xm:f>'Set Values'!$F$3:$F$12</xm:f>
          </x14:formula1>
          <xm:sqref>E14:CZ14</xm:sqref>
        </x14:dataValidation>
        <x14:dataValidation type="list" allowBlank="1" showInputMessage="1" prompt="To enter free text, select cell and type - do not click into cell" xr:uid="{00000000-0002-0000-0300-000007000000}">
          <x14:formula1>
            <xm:f>'Set Values'!$I$3:$I$7</xm:f>
          </x14:formula1>
          <xm:sqref>E17:CZ17</xm:sqref>
        </x14:dataValidation>
        <x14:dataValidation type="list" allowBlank="1" showInputMessage="1" xr:uid="{00000000-0002-0000-0300-000008000000}">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Z135"/>
  <sheetViews>
    <sheetView showGridLines="0" tabSelected="1" topLeftCell="C22" zoomScale="85" zoomScaleNormal="85" workbookViewId="0">
      <selection activeCell="E14" sqref="E14:AY18"/>
    </sheetView>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5" width="52.5703125" style="76" customWidth="1"/>
    <col min="6" max="9" width="53.140625" style="76" bestFit="1" customWidth="1"/>
    <col min="10" max="10" width="54.28515625" style="76" bestFit="1" customWidth="1"/>
    <col min="11" max="19" width="53.140625" style="76" bestFit="1" customWidth="1"/>
    <col min="20" max="20" width="26.85546875" style="76" bestFit="1" customWidth="1"/>
    <col min="21" max="21" width="20.5703125" style="76" customWidth="1"/>
    <col min="22" max="22" width="30.5703125" style="76" bestFit="1" customWidth="1"/>
    <col min="23" max="25" width="54.28515625" style="76" bestFit="1" customWidth="1"/>
    <col min="26" max="26" width="53.140625" style="76" bestFit="1" customWidth="1"/>
    <col min="27" max="28" width="53.5703125" style="76" bestFit="1" customWidth="1"/>
    <col min="29" max="32" width="53.140625" style="76" bestFit="1" customWidth="1"/>
    <col min="33" max="33" width="45.5703125" style="76" bestFit="1" customWidth="1"/>
    <col min="34" max="34" width="44.28515625" style="76" bestFit="1" customWidth="1"/>
    <col min="35"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IF('I_State&amp;Prog_Info'!G15="","[Program 3]",'I_State&amp;Prog_Info'!G15)</f>
        <v>[Program 3]</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IF('I_State&amp;Prog_Info'!G17="","(Placeholder for plan type)",'I_State&amp;Prog_Info'!G17)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IF('I_State&amp;Prog_Info'!G59="","(Placeholder for providers)",'I_State&amp;Prog_Info'!G59)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IF('I_State&amp;Prog_Info'!G39="","(Placeholder for separate analysis and results document)",'I_State&amp;Prog_Info'!G39)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IF('I_State&amp;Prog_Info'!G40="","(Placeholder for separate analysis and results document)",'I_State&amp;Prog_Info'!G40)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IF('I_State&amp;Prog_Info'!G41="","(Placeholder for separate analysis and results document)",'I_State&amp;Prog_Info'!G41)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4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400-000001000000}">
          <x14:formula1>
            <xm:f>'Set Values'!$I$3:$I$7</xm:f>
          </x14:formula1>
          <xm:sqref>E19:CZ19</xm:sqref>
        </x14:dataValidation>
        <x14:dataValidation type="list" allowBlank="1" showInputMessage="1" prompt="To enter free text, select cell and type - do not click into cell" xr:uid="{00000000-0002-0000-0400-000002000000}">
          <x14:formula1>
            <xm:f>'Set Values'!$I$3:$I$7</xm:f>
          </x14:formula1>
          <xm:sqref>E17:CZ17</xm:sqref>
        </x14:dataValidation>
        <x14:dataValidation type="list" allowBlank="1" showInputMessage="1" prompt="To enter free text, select cell and type - do not click into cell" xr:uid="{00000000-0002-0000-0400-000003000000}">
          <x14:formula1>
            <xm:f>'Set Values'!$F$3:$F$12</xm:f>
          </x14:formula1>
          <xm:sqref>E14:CZ14</xm:sqref>
        </x14:dataValidation>
        <x14:dataValidation type="list" allowBlank="1" showInputMessage="1" showErrorMessage="1" xr:uid="{00000000-0002-0000-0400-000004000000}">
          <x14:formula1>
            <xm:f>'Set Values'!$M$3:$M$4</xm:f>
          </x14:formula1>
          <xm:sqref>E31:AR31 E38:AR38</xm:sqref>
        </x14:dataValidation>
        <x14:dataValidation type="list" allowBlank="1" showInputMessage="1" showErrorMessage="1" xr:uid="{00000000-0002-0000-0400-000005000000}">
          <x14:formula1>
            <xm:f>'Set Values'!$L$3:$L$5</xm:f>
          </x14:formula1>
          <xm:sqref>E24:L24</xm:sqref>
        </x14:dataValidation>
        <x14:dataValidation type="list" allowBlank="1" showInputMessage="1" prompt="To enter free text, select cell and type - do not click into cell" xr:uid="{00000000-0002-0000-0400-000006000000}">
          <x14:formula1>
            <xm:f>'Set Values'!$G$3:$G$14</xm:f>
          </x14:formula1>
          <xm:sqref>E16:CZ16</xm:sqref>
        </x14:dataValidation>
        <x14:dataValidation type="list" allowBlank="1" showInputMessage="1" xr:uid="{00000000-0002-0000-0400-000007000000}">
          <x14:formula1>
            <xm:f>'Set Values'!$K$3:$K$10</xm:f>
          </x14:formula1>
          <xm:sqref>E23:L23</xm:sqref>
        </x14:dataValidation>
        <x14:dataValidation type="list" allowBlank="1" showInputMessage="1" prompt="To enter free text, select cell and type - do not click into cell" xr:uid="{00000000-0002-0000-0400-000008000000}">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Z135"/>
  <sheetViews>
    <sheetView showGridLines="0" topLeftCell="A33" zoomScale="85" zoomScaleNormal="85" workbookViewId="0">
      <selection activeCell="E8" sqref="E8"/>
    </sheetView>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5" width="81.7109375" style="76" bestFit="1" customWidth="1"/>
    <col min="6" max="6" width="53.140625" style="76" bestFit="1" customWidth="1"/>
    <col min="7" max="7" width="54.28515625" style="76" bestFit="1" customWidth="1"/>
    <col min="8" max="10" width="53.140625" style="76" bestFit="1" customWidth="1"/>
    <col min="11" max="13" width="54.28515625" style="76" bestFit="1" customWidth="1"/>
    <col min="14" max="14" width="53.140625" style="76" bestFit="1" customWidth="1"/>
    <col min="15" max="16" width="53.5703125" style="76" bestFit="1" customWidth="1"/>
    <col min="17" max="20" width="53.140625" style="76" bestFit="1" customWidth="1"/>
    <col min="21" max="21" width="45.5703125" style="76" bestFit="1" customWidth="1"/>
    <col min="22" max="22" width="44.28515625" style="76" bestFit="1" customWidth="1"/>
    <col min="2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IF('I_State&amp;Prog_Info'!H15="","[Program 4]",'I_State&amp;Prog_Info'!H15)</f>
        <v>[Program 4]</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1" customHeight="1" x14ac:dyDescent="0.2">
      <c r="A4" s="194" t="s">
        <v>317</v>
      </c>
      <c r="B4" s="195"/>
      <c r="C4" s="92" t="str">
        <f>IF('I_State&amp;Prog_Info'!H17="","(Placeholder for plan type)",'I_State&amp;Prog_Info'!H17)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IF('I_State&amp;Prog_Info'!H59="","(Placeholder for providers)",'I_State&amp;Prog_Info'!H59)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IF('I_State&amp;Prog_Info'!H39="","(Placeholder for separate analysis and results document)",'I_State&amp;Prog_Info'!H39)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IF('I_State&amp;Prog_Info'!H40="","(Placeholder for separate analysis and results document)",'I_State&amp;Prog_Info'!H40)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IF('I_State&amp;Prog_Info'!H41="","(Placeholder for separate analysis and results document)",'I_State&amp;Prog_Info'!H41)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5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500-000001000000}">
          <x14:formula1>
            <xm:f>'Set Values'!$H$3:$H$12</xm:f>
          </x14:formula1>
          <xm:sqref>E18:CZ18</xm:sqref>
        </x14:dataValidation>
        <x14:dataValidation type="list" allowBlank="1" showInputMessage="1" xr:uid="{00000000-0002-0000-0500-000002000000}">
          <x14:formula1>
            <xm:f>'Set Values'!$K$3:$K$10</xm:f>
          </x14:formula1>
          <xm:sqref>E23:L23</xm:sqref>
        </x14:dataValidation>
        <x14:dataValidation type="list" allowBlank="1" showInputMessage="1" prompt="To enter free text, select cell and type - do not click into cell" xr:uid="{00000000-0002-0000-0500-000003000000}">
          <x14:formula1>
            <xm:f>'Set Values'!$G$3:$G$14</xm:f>
          </x14:formula1>
          <xm:sqref>E16:CZ16</xm:sqref>
        </x14:dataValidation>
        <x14:dataValidation type="list" allowBlank="1" showInputMessage="1" showErrorMessage="1" xr:uid="{00000000-0002-0000-0500-000004000000}">
          <x14:formula1>
            <xm:f>'Set Values'!$L$3:$L$5</xm:f>
          </x14:formula1>
          <xm:sqref>E24:L24</xm:sqref>
        </x14:dataValidation>
        <x14:dataValidation type="list" allowBlank="1" showInputMessage="1" showErrorMessage="1" xr:uid="{00000000-0002-0000-0500-000005000000}">
          <x14:formula1>
            <xm:f>'Set Values'!$M$3:$M$4</xm:f>
          </x14:formula1>
          <xm:sqref>E31:AR31 E38:AR38</xm:sqref>
        </x14:dataValidation>
        <x14:dataValidation type="list" allowBlank="1" showInputMessage="1" prompt="To enter free text, select cell and type - do not click into cell" xr:uid="{00000000-0002-0000-0500-000006000000}">
          <x14:formula1>
            <xm:f>'Set Values'!$F$3:$F$12</xm:f>
          </x14:formula1>
          <xm:sqref>E14:CZ14</xm:sqref>
        </x14:dataValidation>
        <x14:dataValidation type="list" allowBlank="1" showInputMessage="1" prompt="To enter free text, select cell and type - do not click into cell" xr:uid="{00000000-0002-0000-0500-000007000000}">
          <x14:formula1>
            <xm:f>'Set Values'!$I$3:$I$7</xm:f>
          </x14:formula1>
          <xm:sqref>E17:CZ17</xm:sqref>
        </x14:dataValidation>
        <x14:dataValidation type="list" allowBlank="1" showInputMessage="1" xr:uid="{00000000-0002-0000-0500-000008000000}">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IF('I_State&amp;Prog_Info'!I15="","[Program 5]",'I_State&amp;Prog_Info'!I15)</f>
        <v>[Program 5]</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IF('I_State&amp;Prog_Info'!I17="","(Placeholder for plan type)",'I_State&amp;Prog_Info'!I17)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IF('I_State&amp;Prog_Info'!I59="","(Placeholder for providers)",'I_State&amp;Prog_Info'!I59)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IF('I_State&amp;Prog_Info'!I39="","(Placeholder for separate analysis and results document)",'I_State&amp;Prog_Info'!I39)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IF('I_State&amp;Prog_Info'!I40="","(Placeholder for separate analysis and results document)",'I_State&amp;Prog_Info'!I40)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IF('I_State&amp;Prog_Info'!I41="","(Placeholder for separate analysis and results document)",'I_State&amp;Prog_Info'!I41)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6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600-000001000000}">
          <x14:formula1>
            <xm:f>'Set Values'!$I$3:$I$7</xm:f>
          </x14:formula1>
          <xm:sqref>E19:CZ19</xm:sqref>
        </x14:dataValidation>
        <x14:dataValidation type="list" allowBlank="1" showInputMessage="1" prompt="To enter free text, select cell and type - do not click into cell" xr:uid="{00000000-0002-0000-0600-000002000000}">
          <x14:formula1>
            <xm:f>'Set Values'!$I$3:$I$7</xm:f>
          </x14:formula1>
          <xm:sqref>E17:CZ17</xm:sqref>
        </x14:dataValidation>
        <x14:dataValidation type="list" allowBlank="1" showInputMessage="1" prompt="To enter free text, select cell and type - do not click into cell" xr:uid="{00000000-0002-0000-0600-000003000000}">
          <x14:formula1>
            <xm:f>'Set Values'!$F$3:$F$12</xm:f>
          </x14:formula1>
          <xm:sqref>E14:CZ14</xm:sqref>
        </x14:dataValidation>
        <x14:dataValidation type="list" allowBlank="1" showInputMessage="1" showErrorMessage="1" xr:uid="{00000000-0002-0000-0600-000004000000}">
          <x14:formula1>
            <xm:f>'Set Values'!$M$3:$M$4</xm:f>
          </x14:formula1>
          <xm:sqref>E31:AR31 E38:AR38</xm:sqref>
        </x14:dataValidation>
        <x14:dataValidation type="list" allowBlank="1" showInputMessage="1" showErrorMessage="1" xr:uid="{00000000-0002-0000-0600-000005000000}">
          <x14:formula1>
            <xm:f>'Set Values'!$L$3:$L$5</xm:f>
          </x14:formula1>
          <xm:sqref>E24:L24</xm:sqref>
        </x14:dataValidation>
        <x14:dataValidation type="list" allowBlank="1" showInputMessage="1" prompt="To enter free text, select cell and type - do not click into cell" xr:uid="{00000000-0002-0000-0600-000006000000}">
          <x14:formula1>
            <xm:f>'Set Values'!$G$3:$G$14</xm:f>
          </x14:formula1>
          <xm:sqref>E16:CZ16</xm:sqref>
        </x14:dataValidation>
        <x14:dataValidation type="list" allowBlank="1" showInputMessage="1" xr:uid="{00000000-0002-0000-0600-000007000000}">
          <x14:formula1>
            <xm:f>'Set Values'!$K$3:$K$10</xm:f>
          </x14:formula1>
          <xm:sqref>E23:L23</xm:sqref>
        </x14:dataValidation>
        <x14:dataValidation type="list" allowBlank="1" showInputMessage="1" prompt="To enter free text, select cell and type - do not click into cell" xr:uid="{00000000-0002-0000-0600-000008000000}">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IF('I_State&amp;Prog_Info'!J15="","[Program 6]",'I_State&amp;Prog_Info'!J15)</f>
        <v>[Program 6]</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IF('I_State&amp;Prog_Info'!J17="","(Placeholder for plan type)",'I_State&amp;Prog_Info'!J17)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IF('I_State&amp;Prog_Info'!J59="","(Placeholder for providers)",'I_State&amp;Prog_Info'!J59)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IF('I_State&amp;Prog_Info'!J39="","(Placeholder for separate analysis and results document)",'I_State&amp;Prog_Info'!J39)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IF('I_State&amp;Prog_Info'!J40="","(Placeholder for separate analysis and results document)",'I_State&amp;Prog_Info'!J40)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IF('I_State&amp;Prog_Info'!J41="","(Placeholder for separate analysis and results document)",'I_State&amp;Prog_Info'!J41)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7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700-000001000000}">
          <x14:formula1>
            <xm:f>'Set Values'!$H$3:$H$12</xm:f>
          </x14:formula1>
          <xm:sqref>E18:CZ18</xm:sqref>
        </x14:dataValidation>
        <x14:dataValidation type="list" allowBlank="1" showInputMessage="1" xr:uid="{00000000-0002-0000-0700-000002000000}">
          <x14:formula1>
            <xm:f>'Set Values'!$K$3:$K$10</xm:f>
          </x14:formula1>
          <xm:sqref>E23:L23</xm:sqref>
        </x14:dataValidation>
        <x14:dataValidation type="list" allowBlank="1" showInputMessage="1" prompt="To enter free text, select cell and type - do not click into cell" xr:uid="{00000000-0002-0000-0700-000003000000}">
          <x14:formula1>
            <xm:f>'Set Values'!$G$3:$G$14</xm:f>
          </x14:formula1>
          <xm:sqref>E16:CZ16</xm:sqref>
        </x14:dataValidation>
        <x14:dataValidation type="list" allowBlank="1" showInputMessage="1" showErrorMessage="1" xr:uid="{00000000-0002-0000-0700-000004000000}">
          <x14:formula1>
            <xm:f>'Set Values'!$L$3:$L$5</xm:f>
          </x14:formula1>
          <xm:sqref>E24:L24</xm:sqref>
        </x14:dataValidation>
        <x14:dataValidation type="list" allowBlank="1" showInputMessage="1" showErrorMessage="1" xr:uid="{00000000-0002-0000-0700-000005000000}">
          <x14:formula1>
            <xm:f>'Set Values'!$M$3:$M$4</xm:f>
          </x14:formula1>
          <xm:sqref>E31:AR31 E38:AR38</xm:sqref>
        </x14:dataValidation>
        <x14:dataValidation type="list" allowBlank="1" showInputMessage="1" prompt="To enter free text, select cell and type - do not click into cell" xr:uid="{00000000-0002-0000-0700-000006000000}">
          <x14:formula1>
            <xm:f>'Set Values'!$F$3:$F$12</xm:f>
          </x14:formula1>
          <xm:sqref>E14:CZ14</xm:sqref>
        </x14:dataValidation>
        <x14:dataValidation type="list" allowBlank="1" showInputMessage="1" prompt="To enter free text, select cell and type - do not click into cell" xr:uid="{00000000-0002-0000-0700-000007000000}">
          <x14:formula1>
            <xm:f>'Set Values'!$I$3:$I$7</xm:f>
          </x14:formula1>
          <xm:sqref>E17:CZ17</xm:sqref>
        </x14:dataValidation>
        <x14:dataValidation type="list" allowBlank="1" showInputMessage="1" xr:uid="{00000000-0002-0000-0700-000008000000}">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Z135"/>
  <sheetViews>
    <sheetView showGridLines="0" zoomScale="85" zoomScaleNormal="85" workbookViewId="0"/>
  </sheetViews>
  <sheetFormatPr defaultColWidth="9.140625" defaultRowHeight="14.25"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237</v>
      </c>
      <c r="B1" s="23"/>
      <c r="C1" s="6"/>
      <c r="D1" s="90"/>
      <c r="E1" s="61"/>
      <c r="F1" s="67"/>
      <c r="G1" s="67"/>
      <c r="H1" s="67"/>
      <c r="I1" s="67"/>
      <c r="J1" s="6"/>
      <c r="K1" s="6"/>
      <c r="L1" s="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row>
    <row r="2" spans="1:104" ht="19.5" customHeight="1" thickBot="1" x14ac:dyDescent="0.25">
      <c r="A2" s="157" t="s">
        <v>399</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104" ht="28.5" customHeight="1" x14ac:dyDescent="0.2">
      <c r="A3" s="158" t="s">
        <v>236</v>
      </c>
      <c r="B3" s="159"/>
      <c r="C3" s="160" t="str">
        <f>IF('I_State&amp;Prog_Info'!K15="","[Program 7]",'I_State&amp;Prog_Info'!K15)</f>
        <v>[Program 7]</v>
      </c>
      <c r="E3" s="67"/>
      <c r="G3" s="6"/>
      <c r="H3" s="6"/>
      <c r="I3" s="6"/>
      <c r="J3" s="6"/>
      <c r="K3" s="6"/>
      <c r="L3" s="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row>
    <row r="4" spans="1:104" ht="23.25" customHeight="1" x14ac:dyDescent="0.2">
      <c r="A4" s="194" t="s">
        <v>317</v>
      </c>
      <c r="B4" s="195"/>
      <c r="C4" s="92" t="str">
        <f>IF('I_State&amp;Prog_Info'!K17="","(Placeholder for plan type)",'I_State&amp;Prog_Info'!K17)</f>
        <v>(Placeholder for plan type)</v>
      </c>
      <c r="E4" s="6"/>
      <c r="F4" s="6"/>
      <c r="G4" s="6"/>
      <c r="H4" s="6"/>
      <c r="I4" s="6"/>
      <c r="J4" s="6"/>
      <c r="K4" s="6"/>
      <c r="L4" s="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104" ht="23.25" customHeight="1" x14ac:dyDescent="0.2">
      <c r="A5" s="194" t="s">
        <v>318</v>
      </c>
      <c r="B5" s="195"/>
      <c r="C5" s="92" t="str">
        <f>IF('I_State&amp;Prog_Info'!K59="","(Placeholder for providers)",'I_State&amp;Prog_Info'!K59)</f>
        <v>(Placeholder for providers)</v>
      </c>
      <c r="E5" s="6"/>
      <c r="G5" s="6"/>
      <c r="H5" s="6"/>
      <c r="I5" s="6"/>
      <c r="J5" s="6"/>
      <c r="K5" s="6"/>
      <c r="L5" s="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row>
    <row r="6" spans="1:104" ht="23.25" customHeight="1" x14ac:dyDescent="0.2">
      <c r="A6" s="194" t="s">
        <v>319</v>
      </c>
      <c r="B6" s="195"/>
      <c r="C6" s="93" t="str">
        <f>IF('I_State&amp;Prog_Info'!K39="","(Placeholder for separate analysis and results document)",'I_State&amp;Prog_Info'!K39)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6"/>
      <c r="I6" s="6"/>
      <c r="J6" s="6"/>
      <c r="K6" s="6"/>
      <c r="L6" s="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row>
    <row r="7" spans="1:104" ht="23.1" customHeight="1" x14ac:dyDescent="0.2">
      <c r="A7" s="194" t="s">
        <v>424</v>
      </c>
      <c r="B7" s="195"/>
      <c r="C7" s="93" t="str">
        <f>IF('I_State&amp;Prog_Info'!K40="","(Placeholder for separate analysis and results document)",'I_State&amp;Prog_Info'!K40)</f>
        <v>(Placeholder for separate analysis and results document)</v>
      </c>
      <c r="D7" s="3"/>
      <c r="E7" s="6"/>
      <c r="F7" s="6"/>
      <c r="G7" s="6"/>
      <c r="H7" s="6"/>
      <c r="I7" s="6"/>
      <c r="J7" s="6"/>
      <c r="K7" s="6"/>
      <c r="L7" s="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row>
    <row r="8" spans="1:104" ht="23.1" customHeight="1" thickBot="1" x14ac:dyDescent="0.25">
      <c r="A8" s="198" t="s">
        <v>425</v>
      </c>
      <c r="B8" s="199"/>
      <c r="C8" s="94" t="str">
        <f>IF('I_State&amp;Prog_Info'!K41="","(Placeholder for separate analysis and results document)",'I_State&amp;Prog_Info'!K41)</f>
        <v>(Placeholder for separate analysis and results document)</v>
      </c>
      <c r="D8" s="3"/>
      <c r="E8" s="6"/>
      <c r="F8" s="6"/>
      <c r="G8" s="6"/>
      <c r="H8" s="6"/>
      <c r="I8" s="6"/>
      <c r="J8" s="6"/>
      <c r="K8" s="6"/>
      <c r="L8" s="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row>
    <row r="9" spans="1:104" ht="87.75" customHeight="1" x14ac:dyDescent="0.2">
      <c r="A9" s="196" t="s">
        <v>400</v>
      </c>
      <c r="B9" s="196"/>
      <c r="C9" s="196"/>
      <c r="E9" s="6"/>
      <c r="F9" s="6"/>
      <c r="G9" s="6"/>
      <c r="H9" s="6"/>
      <c r="I9" s="6"/>
      <c r="J9" s="6"/>
      <c r="K9" s="6"/>
      <c r="L9" s="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row>
    <row r="10" spans="1:104" ht="18" customHeight="1" x14ac:dyDescent="0.2">
      <c r="A10" s="76"/>
      <c r="B10" s="76"/>
      <c r="D10" s="3"/>
      <c r="E10" s="6"/>
      <c r="F10" s="6"/>
      <c r="G10" s="6"/>
      <c r="H10" s="6"/>
      <c r="I10" s="6"/>
      <c r="J10" s="6"/>
      <c r="K10" s="6"/>
      <c r="L10" s="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row>
    <row r="11" spans="1:104" ht="41.25" customHeight="1" thickBot="1" x14ac:dyDescent="0.35">
      <c r="A11" s="197" t="s">
        <v>242</v>
      </c>
      <c r="B11" s="197"/>
      <c r="C11" s="197"/>
      <c r="D11" s="6"/>
      <c r="E11" s="6"/>
      <c r="F11" s="6"/>
      <c r="G11" s="6"/>
      <c r="H11" s="6"/>
      <c r="I11" s="6"/>
      <c r="J11" s="6"/>
      <c r="K11" s="6"/>
      <c r="L11" s="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row>
    <row r="12" spans="1:104" ht="30" customHeight="1" x14ac:dyDescent="0.25">
      <c r="A12" s="181" t="s">
        <v>322</v>
      </c>
      <c r="B12" s="181"/>
      <c r="C12" s="181"/>
      <c r="D12" s="152"/>
      <c r="E12" s="161" t="s">
        <v>449</v>
      </c>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3"/>
    </row>
    <row r="13" spans="1:104" ht="29.25" customHeight="1" x14ac:dyDescent="0.2">
      <c r="A13" s="8" t="s">
        <v>0</v>
      </c>
      <c r="B13" s="9" t="s">
        <v>1</v>
      </c>
      <c r="C13" s="9" t="s">
        <v>5</v>
      </c>
      <c r="D13" s="9" t="s">
        <v>69</v>
      </c>
      <c r="E13" s="5" t="s">
        <v>94</v>
      </c>
      <c r="F13" s="5" t="s">
        <v>95</v>
      </c>
      <c r="G13" s="5" t="s">
        <v>96</v>
      </c>
      <c r="H13" s="5" t="s">
        <v>97</v>
      </c>
      <c r="I13" s="5" t="s">
        <v>98</v>
      </c>
      <c r="J13" s="5" t="s">
        <v>99</v>
      </c>
      <c r="K13" s="5" t="s">
        <v>100</v>
      </c>
      <c r="L13" s="5" t="s">
        <v>101</v>
      </c>
      <c r="M13" s="5" t="s">
        <v>102</v>
      </c>
      <c r="N13" s="5" t="s">
        <v>103</v>
      </c>
      <c r="O13" s="5" t="s">
        <v>104</v>
      </c>
      <c r="P13" s="5" t="s">
        <v>105</v>
      </c>
      <c r="Q13" s="5" t="s">
        <v>106</v>
      </c>
      <c r="R13" s="5" t="s">
        <v>107</v>
      </c>
      <c r="S13" s="5" t="s">
        <v>108</v>
      </c>
      <c r="T13" s="5" t="s">
        <v>109</v>
      </c>
      <c r="U13" s="5" t="s">
        <v>110</v>
      </c>
      <c r="V13" s="5" t="s">
        <v>111</v>
      </c>
      <c r="W13" s="5" t="s">
        <v>112</v>
      </c>
      <c r="X13" s="5" t="s">
        <v>113</v>
      </c>
      <c r="Y13" s="5" t="s">
        <v>114</v>
      </c>
      <c r="Z13" s="5" t="s">
        <v>115</v>
      </c>
      <c r="AA13" s="5" t="s">
        <v>116</v>
      </c>
      <c r="AB13" s="5" t="s">
        <v>117</v>
      </c>
      <c r="AC13" s="5" t="s">
        <v>118</v>
      </c>
      <c r="AD13" s="5" t="s">
        <v>119</v>
      </c>
      <c r="AE13" s="5" t="s">
        <v>120</v>
      </c>
      <c r="AF13" s="5" t="s">
        <v>121</v>
      </c>
      <c r="AG13" s="5" t="s">
        <v>122</v>
      </c>
      <c r="AH13" s="5" t="s">
        <v>123</v>
      </c>
      <c r="AI13" s="5" t="s">
        <v>124</v>
      </c>
      <c r="AJ13" s="5" t="s">
        <v>125</v>
      </c>
      <c r="AK13" s="5" t="s">
        <v>126</v>
      </c>
      <c r="AL13" s="5" t="s">
        <v>127</v>
      </c>
      <c r="AM13" s="5" t="s">
        <v>128</v>
      </c>
      <c r="AN13" s="5" t="s">
        <v>129</v>
      </c>
      <c r="AO13" s="5" t="s">
        <v>130</v>
      </c>
      <c r="AP13" s="5" t="s">
        <v>131</v>
      </c>
      <c r="AQ13" s="5" t="s">
        <v>132</v>
      </c>
      <c r="AR13" s="5" t="s">
        <v>133</v>
      </c>
      <c r="AS13" s="5" t="s">
        <v>137</v>
      </c>
      <c r="AT13" s="5" t="s">
        <v>138</v>
      </c>
      <c r="AU13" s="5" t="s">
        <v>139</v>
      </c>
      <c r="AV13" s="5" t="s">
        <v>140</v>
      </c>
      <c r="AW13" s="5" t="s">
        <v>141</v>
      </c>
      <c r="AX13" s="5" t="s">
        <v>142</v>
      </c>
      <c r="AY13" s="5" t="s">
        <v>143</v>
      </c>
      <c r="AZ13" s="5" t="s">
        <v>144</v>
      </c>
      <c r="BA13" s="5" t="s">
        <v>145</v>
      </c>
      <c r="BB13" s="5" t="s">
        <v>146</v>
      </c>
      <c r="BC13" s="5" t="s">
        <v>147</v>
      </c>
      <c r="BD13" s="5" t="s">
        <v>148</v>
      </c>
      <c r="BE13" s="5" t="s">
        <v>149</v>
      </c>
      <c r="BF13" s="5" t="s">
        <v>150</v>
      </c>
      <c r="BG13" s="5" t="s">
        <v>151</v>
      </c>
      <c r="BH13" s="5" t="s">
        <v>152</v>
      </c>
      <c r="BI13" s="5" t="s">
        <v>153</v>
      </c>
      <c r="BJ13" s="5" t="s">
        <v>154</v>
      </c>
      <c r="BK13" s="5" t="s">
        <v>155</v>
      </c>
      <c r="BL13" s="5" t="s">
        <v>156</v>
      </c>
      <c r="BM13" s="5" t="s">
        <v>157</v>
      </c>
      <c r="BN13" s="5" t="s">
        <v>158</v>
      </c>
      <c r="BO13" s="5" t="s">
        <v>159</v>
      </c>
      <c r="BP13" s="5" t="s">
        <v>160</v>
      </c>
      <c r="BQ13" s="5" t="s">
        <v>161</v>
      </c>
      <c r="BR13" s="5" t="s">
        <v>162</v>
      </c>
      <c r="BS13" s="5" t="s">
        <v>163</v>
      </c>
      <c r="BT13" s="5" t="s">
        <v>164</v>
      </c>
      <c r="BU13" s="5" t="s">
        <v>165</v>
      </c>
      <c r="BV13" s="5" t="s">
        <v>166</v>
      </c>
      <c r="BW13" s="5" t="s">
        <v>167</v>
      </c>
      <c r="BX13" s="5" t="s">
        <v>168</v>
      </c>
      <c r="BY13" s="5" t="s">
        <v>169</v>
      </c>
      <c r="BZ13" s="5" t="s">
        <v>170</v>
      </c>
      <c r="CA13" s="5" t="s">
        <v>171</v>
      </c>
      <c r="CB13" s="5" t="s">
        <v>172</v>
      </c>
      <c r="CC13" s="5" t="s">
        <v>173</v>
      </c>
      <c r="CD13" s="5" t="s">
        <v>174</v>
      </c>
      <c r="CE13" s="5" t="s">
        <v>175</v>
      </c>
      <c r="CF13" s="5" t="s">
        <v>176</v>
      </c>
      <c r="CG13" s="5" t="s">
        <v>177</v>
      </c>
      <c r="CH13" s="5" t="s">
        <v>178</v>
      </c>
      <c r="CI13" s="5" t="s">
        <v>179</v>
      </c>
      <c r="CJ13" s="5" t="s">
        <v>180</v>
      </c>
      <c r="CK13" s="5" t="s">
        <v>181</v>
      </c>
      <c r="CL13" s="5" t="s">
        <v>182</v>
      </c>
      <c r="CM13" s="5" t="s">
        <v>183</v>
      </c>
      <c r="CN13" s="5" t="s">
        <v>184</v>
      </c>
      <c r="CO13" s="5" t="s">
        <v>185</v>
      </c>
      <c r="CP13" s="5" t="s">
        <v>186</v>
      </c>
      <c r="CQ13" s="5" t="s">
        <v>187</v>
      </c>
      <c r="CR13" s="5" t="s">
        <v>188</v>
      </c>
      <c r="CS13" s="5" t="s">
        <v>189</v>
      </c>
      <c r="CT13" s="5" t="s">
        <v>190</v>
      </c>
      <c r="CU13" s="5" t="s">
        <v>191</v>
      </c>
      <c r="CV13" s="5" t="s">
        <v>192</v>
      </c>
      <c r="CW13" s="5" t="s">
        <v>193</v>
      </c>
      <c r="CX13" s="5" t="s">
        <v>194</v>
      </c>
      <c r="CY13" s="5" t="s">
        <v>195</v>
      </c>
      <c r="CZ13" s="5" t="s">
        <v>196</v>
      </c>
    </row>
    <row r="14" spans="1:104" ht="28.5" x14ac:dyDescent="0.2">
      <c r="A14" s="73" t="s">
        <v>273</v>
      </c>
      <c r="B14" s="48" t="s">
        <v>93</v>
      </c>
      <c r="C14" s="25" t="s">
        <v>223</v>
      </c>
      <c r="D14" s="58" t="s">
        <v>289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274</v>
      </c>
      <c r="B15" s="48" t="s">
        <v>222</v>
      </c>
      <c r="C15" s="25" t="s">
        <v>134</v>
      </c>
      <c r="D15" s="58" t="s">
        <v>2</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275</v>
      </c>
      <c r="B16" s="48" t="s">
        <v>320</v>
      </c>
      <c r="C16" s="48" t="s">
        <v>135</v>
      </c>
      <c r="D16" s="58" t="s">
        <v>289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321</v>
      </c>
      <c r="C17" s="33" t="s">
        <v>136</v>
      </c>
      <c r="D17" s="59" t="s">
        <v>289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277</v>
      </c>
      <c r="B18" s="53" t="s">
        <v>225</v>
      </c>
      <c r="C18" s="30" t="s">
        <v>216</v>
      </c>
      <c r="D18" s="60" t="s">
        <v>289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6" t="s">
        <v>448</v>
      </c>
      <c r="B19" s="46"/>
      <c r="C19" s="46"/>
      <c r="D19" s="46"/>
    </row>
    <row r="20" spans="1:104" ht="43.5" customHeight="1" thickBot="1" x14ac:dyDescent="0.35">
      <c r="A20" s="197" t="s">
        <v>290</v>
      </c>
      <c r="B20" s="197"/>
      <c r="C20" s="197"/>
      <c r="D20" s="31"/>
      <c r="E20" s="6"/>
      <c r="F20" s="6"/>
      <c r="G20" s="6"/>
      <c r="H20" s="6"/>
      <c r="I20" s="6"/>
      <c r="J20" s="6"/>
      <c r="K20" s="6"/>
      <c r="L20" s="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row>
    <row r="21" spans="1:104" ht="39.75" customHeight="1" x14ac:dyDescent="0.25">
      <c r="A21" s="184" t="s">
        <v>351</v>
      </c>
      <c r="B21" s="184"/>
      <c r="C21" s="184"/>
      <c r="D21" s="152"/>
      <c r="E21" s="161" t="s">
        <v>233</v>
      </c>
      <c r="F21" s="164"/>
      <c r="G21" s="164"/>
      <c r="H21" s="164"/>
      <c r="I21" s="162"/>
      <c r="J21" s="162"/>
      <c r="K21" s="162"/>
      <c r="L21" s="163"/>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row>
    <row r="22" spans="1:104" ht="47.25" customHeight="1" x14ac:dyDescent="0.2">
      <c r="A22" s="8" t="s">
        <v>0</v>
      </c>
      <c r="B22" s="9" t="s">
        <v>1</v>
      </c>
      <c r="C22" s="9" t="s">
        <v>5</v>
      </c>
      <c r="D22" s="9" t="s">
        <v>69</v>
      </c>
      <c r="E22" s="83" t="s">
        <v>66</v>
      </c>
      <c r="F22" s="83" t="s">
        <v>420</v>
      </c>
      <c r="G22" s="83" t="s">
        <v>243</v>
      </c>
      <c r="H22" s="83" t="s">
        <v>244</v>
      </c>
      <c r="I22" s="83" t="s">
        <v>63</v>
      </c>
      <c r="J22" s="83" t="s">
        <v>64</v>
      </c>
      <c r="K22" s="83" t="s">
        <v>67</v>
      </c>
      <c r="L22" s="83" t="s">
        <v>68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280</v>
      </c>
      <c r="B23" s="48" t="s">
        <v>217</v>
      </c>
      <c r="C23" s="48" t="s">
        <v>386</v>
      </c>
      <c r="D23" s="25" t="s">
        <v>289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281</v>
      </c>
      <c r="B24" s="86" t="s">
        <v>65</v>
      </c>
      <c r="C24" s="86" t="s">
        <v>352</v>
      </c>
      <c r="D24" s="82" t="s">
        <v>289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282</v>
      </c>
      <c r="B25" s="53" t="s">
        <v>323</v>
      </c>
      <c r="C25" s="53" t="s">
        <v>349</v>
      </c>
      <c r="D25" s="84" t="s">
        <v>2</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8" t="s">
        <v>448</v>
      </c>
      <c r="C26" s="6"/>
      <c r="D26" s="6"/>
      <c r="E26" s="6"/>
      <c r="F26" s="6"/>
      <c r="G26" s="6"/>
      <c r="H26" s="6"/>
      <c r="I26" s="6"/>
      <c r="J26" s="6"/>
      <c r="K26" s="6"/>
      <c r="L26" s="6"/>
    </row>
    <row r="27" spans="1:104" ht="28.5" customHeight="1" thickBot="1" x14ac:dyDescent="0.35">
      <c r="A27" s="193" t="s">
        <v>234</v>
      </c>
      <c r="B27" s="193"/>
      <c r="C27" s="193"/>
      <c r="D27" s="3"/>
      <c r="E27" s="6"/>
      <c r="F27" s="6"/>
      <c r="G27" s="6"/>
      <c r="H27" s="6"/>
      <c r="I27" s="6"/>
      <c r="J27" s="6"/>
      <c r="K27" s="6"/>
      <c r="L27" s="6"/>
    </row>
    <row r="28" spans="1:104" ht="36" customHeight="1" x14ac:dyDescent="0.25">
      <c r="A28" s="191" t="s">
        <v>357</v>
      </c>
      <c r="B28" s="192"/>
      <c r="C28" s="192"/>
      <c r="D28" s="66"/>
      <c r="E28" s="161" t="s">
        <v>450</v>
      </c>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3"/>
    </row>
    <row r="29" spans="1:104" ht="29.25" customHeight="1" x14ac:dyDescent="0.2">
      <c r="A29" s="8" t="s">
        <v>0</v>
      </c>
      <c r="B29" s="9" t="s">
        <v>1</v>
      </c>
      <c r="C29" s="9" t="s">
        <v>5</v>
      </c>
      <c r="D29" s="9" t="s">
        <v>69</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362</v>
      </c>
      <c r="B30" s="25" t="s">
        <v>8</v>
      </c>
      <c r="C30" s="48" t="s">
        <v>395</v>
      </c>
      <c r="D30" s="29" t="s">
        <v>2</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283</v>
      </c>
      <c r="B31" s="25" t="s">
        <v>353</v>
      </c>
      <c r="C31" s="48" t="s">
        <v>385</v>
      </c>
      <c r="D31" s="57" t="s">
        <v>232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284</v>
      </c>
      <c r="B32" s="25" t="s">
        <v>354</v>
      </c>
      <c r="C32" s="75" t="s">
        <v>370</v>
      </c>
      <c r="D32" s="32" t="s">
        <v>2</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285</v>
      </c>
      <c r="B33" s="48" t="s">
        <v>389</v>
      </c>
      <c r="C33" s="48" t="s">
        <v>421</v>
      </c>
      <c r="D33" s="32" t="s">
        <v>2</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361</v>
      </c>
      <c r="B34" s="48" t="s">
        <v>390</v>
      </c>
      <c r="C34" s="48" t="s">
        <v>404</v>
      </c>
      <c r="D34" s="32" t="s">
        <v>2</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379</v>
      </c>
      <c r="B35" s="48" t="s">
        <v>382</v>
      </c>
      <c r="C35" s="48" t="s">
        <v>401</v>
      </c>
      <c r="D35" s="89" t="s">
        <v>75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388</v>
      </c>
      <c r="B36" s="48" t="s">
        <v>369</v>
      </c>
      <c r="C36" s="48" t="s">
        <v>363</v>
      </c>
      <c r="D36" s="82" t="s">
        <v>2</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409</v>
      </c>
      <c r="B37" s="48" t="s">
        <v>410</v>
      </c>
      <c r="C37" s="48" t="s">
        <v>411</v>
      </c>
      <c r="D37" s="91" t="s">
        <v>2</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286</v>
      </c>
      <c r="B38" s="25" t="s">
        <v>355</v>
      </c>
      <c r="C38" s="48" t="s">
        <v>383</v>
      </c>
      <c r="D38" s="57" t="s">
        <v>232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287</v>
      </c>
      <c r="B39" s="25" t="s">
        <v>356</v>
      </c>
      <c r="C39" s="48" t="s">
        <v>371</v>
      </c>
      <c r="D39" s="32" t="s">
        <v>2</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288</v>
      </c>
      <c r="B40" s="25" t="s">
        <v>392</v>
      </c>
      <c r="C40" s="48" t="s">
        <v>402</v>
      </c>
      <c r="D40" s="32" t="s">
        <v>2</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380</v>
      </c>
      <c r="B41" s="25" t="s">
        <v>393</v>
      </c>
      <c r="C41" s="48" t="s">
        <v>405</v>
      </c>
      <c r="D41" s="32" t="s">
        <v>2</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391</v>
      </c>
      <c r="B42" s="53" t="s">
        <v>384</v>
      </c>
      <c r="C42" s="53" t="s">
        <v>403</v>
      </c>
      <c r="D42" s="88" t="s">
        <v>75</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customHeight="1" x14ac:dyDescent="0.2">
      <c r="A43" s="148"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8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800-000001000000}">
          <x14:formula1>
            <xm:f>'Set Values'!$I$3:$I$7</xm:f>
          </x14:formula1>
          <xm:sqref>E19:CZ19</xm:sqref>
        </x14:dataValidation>
        <x14:dataValidation type="list" allowBlank="1" showInputMessage="1" prompt="To enter free text, select cell and type - do not click into cell" xr:uid="{00000000-0002-0000-0800-000002000000}">
          <x14:formula1>
            <xm:f>'Set Values'!$I$3:$I$7</xm:f>
          </x14:formula1>
          <xm:sqref>E17:CZ17</xm:sqref>
        </x14:dataValidation>
        <x14:dataValidation type="list" allowBlank="1" showInputMessage="1" prompt="To enter free text, select cell and type - do not click into cell" xr:uid="{00000000-0002-0000-0800-000003000000}">
          <x14:formula1>
            <xm:f>'Set Values'!$F$3:$F$12</xm:f>
          </x14:formula1>
          <xm:sqref>E14:CZ14</xm:sqref>
        </x14:dataValidation>
        <x14:dataValidation type="list" allowBlank="1" showInputMessage="1" showErrorMessage="1" xr:uid="{00000000-0002-0000-0800-000004000000}">
          <x14:formula1>
            <xm:f>'Set Values'!$M$3:$M$4</xm:f>
          </x14:formula1>
          <xm:sqref>E31:AR31 E38:AR38</xm:sqref>
        </x14:dataValidation>
        <x14:dataValidation type="list" allowBlank="1" showInputMessage="1" showErrorMessage="1" xr:uid="{00000000-0002-0000-0800-000005000000}">
          <x14:formula1>
            <xm:f>'Set Values'!$L$3:$L$5</xm:f>
          </x14:formula1>
          <xm:sqref>E24:L24</xm:sqref>
        </x14:dataValidation>
        <x14:dataValidation type="list" allowBlank="1" showInputMessage="1" prompt="To enter free text, select cell and type - do not click into cell" xr:uid="{00000000-0002-0000-0800-000006000000}">
          <x14:formula1>
            <xm:f>'Set Values'!$G$3:$G$14</xm:f>
          </x14:formula1>
          <xm:sqref>E16:CZ16</xm:sqref>
        </x14:dataValidation>
        <x14:dataValidation type="list" allowBlank="1" showInputMessage="1" xr:uid="{00000000-0002-0000-0800-000007000000}">
          <x14:formula1>
            <xm:f>'Set Values'!$K$3:$K$10</xm:f>
          </x14:formula1>
          <xm:sqref>E23:L23</xm:sqref>
        </x14:dataValidation>
        <x14:dataValidation type="list" allowBlank="1" showInputMessage="1" prompt="To enter free text, select cell and type - do not click into cell" xr:uid="{00000000-0002-0000-0800-000008000000}">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45DBC87FF0EB47ADB97251C46EC409" ma:contentTypeVersion="10" ma:contentTypeDescription="Create a new document." ma:contentTypeScope="" ma:versionID="4a159abec422dc146bedc20a7a29f3a8">
  <xsd:schema xmlns:xsd="http://www.w3.org/2001/XMLSchema" xmlns:xs="http://www.w3.org/2001/XMLSchema" xmlns:p="http://schemas.microsoft.com/office/2006/metadata/properties" xmlns:ns3="c87c70f9-ce00-4b4f-8430-823df24ad0b9" targetNamespace="http://schemas.microsoft.com/office/2006/metadata/properties" ma:root="true" ma:fieldsID="08324421c2d1ea254d1db5dc77cfebf0" ns3:_="">
    <xsd:import namespace="c87c70f9-ce00-4b4f-8430-823df24ad0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c70f9-ce00-4b4f-8430-823df24ad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931835-44FF-42EE-BC92-8D3B99DADF7F}">
  <ds:schemaRefs>
    <ds:schemaRef ds:uri="http://schemas.microsoft.com/sharepoint/v3/contenttype/forms"/>
  </ds:schemaRefs>
</ds:datastoreItem>
</file>

<file path=customXml/itemProps2.xml><?xml version="1.0" encoding="utf-8"?>
<ds:datastoreItem xmlns:ds="http://schemas.openxmlformats.org/officeDocument/2006/customXml" ds:itemID="{DB0E8E6A-D8F9-4CEF-882F-14C8DA6BE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c70f9-ce00-4b4f-8430-823df24ad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D8E59B-BF42-402C-8054-ADAE42B327B5}">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c87c70f9-ce00-4b4f-8430-823df24ad0b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Company>Mathematica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and Network Adequacy Assurances Reporting Tool</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cp:lastModifiedBy>Peanick, Julie</cp:lastModifiedBy>
  <dcterms:created xsi:type="dcterms:W3CDTF">2020-07-01T16:29:44Z</dcterms:created>
  <dcterms:modified xsi:type="dcterms:W3CDTF">2024-05-28T20:37:22Z</dcterms:modified>
  <dc:language>English</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0x0101003B45DBC87FF0EB47ADB97251C46EC409</vt:lpwstr>
  </property>
</Properties>
</file>